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195" windowWidth="15480" windowHeight="11580" tabRatio="719"/>
  </bookViews>
  <sheets>
    <sheet name="Elementary School Space Summary" sheetId="1" r:id="rId1"/>
    <sheet name="K-8 Space Summary" sheetId="8" r:id="rId2"/>
    <sheet name="Middle School Space Summary" sheetId="2" r:id="rId3"/>
    <sheet name="High School Space Summary" sheetId="7" r:id="rId4"/>
    <sheet name="Highschool Lookup Table" sheetId="4" state="hidden" r:id="rId5"/>
  </sheets>
  <definedNames>
    <definedName name="_xlnm.Print_Area" localSheetId="0">'Elementary School Space Summary'!$A$1:$T$112</definedName>
    <definedName name="_xlnm.Print_Area" localSheetId="3">'High School Space Summary'!$A$1:$T$139</definedName>
    <definedName name="_xlnm.Print_Area" localSheetId="1">'K-8 Space Summary'!$A$1:$T$130</definedName>
    <definedName name="_xlnm.Print_Area" localSheetId="2">'Middle School Space Summary'!$A$1:$T$120</definedName>
    <definedName name="_xlnm.Print_Titles" localSheetId="0">'Elementary School Space Summary'!$1:$5</definedName>
    <definedName name="_xlnm.Print_Titles" localSheetId="3">'High School Space Summary'!$1:$5</definedName>
    <definedName name="_xlnm.Print_Titles" localSheetId="1">'K-8 Space Summary'!$1:$5</definedName>
    <definedName name="_xlnm.Print_Titles" localSheetId="2">'Middle School Space Summary'!$1:$5</definedName>
  </definedNames>
  <calcPr calcId="145621"/>
</workbook>
</file>

<file path=xl/calcChain.xml><?xml version="1.0" encoding="utf-8"?>
<calcChain xmlns="http://schemas.openxmlformats.org/spreadsheetml/2006/main">
  <c r="I7" i="7" l="1"/>
  <c r="I86" i="1" l="1"/>
  <c r="L117" i="7" l="1"/>
  <c r="O113" i="7"/>
  <c r="N113" i="7"/>
  <c r="L113" i="7"/>
  <c r="K113" i="7" s="1"/>
  <c r="N112" i="7"/>
  <c r="K112" i="7"/>
  <c r="H112" i="7"/>
  <c r="N111" i="7"/>
  <c r="K111" i="7"/>
  <c r="H111" i="7"/>
  <c r="N110" i="7"/>
  <c r="K110" i="7"/>
  <c r="H110" i="7"/>
  <c r="N109" i="7"/>
  <c r="K109" i="7"/>
  <c r="H109" i="7"/>
  <c r="N108" i="7"/>
  <c r="K108" i="7"/>
  <c r="H108" i="7"/>
  <c r="N107" i="7"/>
  <c r="K107" i="7"/>
  <c r="H107" i="7"/>
  <c r="N106" i="7"/>
  <c r="K106" i="7"/>
  <c r="H106" i="7"/>
  <c r="N105" i="7"/>
  <c r="K105" i="7"/>
  <c r="H105" i="7"/>
  <c r="O104" i="7"/>
  <c r="N93" i="2"/>
  <c r="K93" i="2"/>
  <c r="H93" i="2"/>
  <c r="N92" i="2"/>
  <c r="K92" i="2"/>
  <c r="H92" i="2"/>
  <c r="N91" i="2"/>
  <c r="K91" i="2"/>
  <c r="H91" i="2"/>
  <c r="N90" i="2"/>
  <c r="K90" i="2"/>
  <c r="H90" i="2"/>
  <c r="N89" i="2"/>
  <c r="K89" i="2"/>
  <c r="H89" i="2"/>
  <c r="N88" i="2"/>
  <c r="K88" i="2"/>
  <c r="H88" i="2"/>
  <c r="N87" i="2"/>
  <c r="K87" i="2"/>
  <c r="H87" i="2"/>
  <c r="N86" i="2"/>
  <c r="K86" i="2"/>
  <c r="H86" i="2"/>
  <c r="O107" i="8"/>
  <c r="L107" i="8"/>
  <c r="I107" i="8"/>
  <c r="R37" i="8"/>
  <c r="R36" i="8"/>
  <c r="R33" i="8"/>
  <c r="R30" i="8"/>
  <c r="R28" i="8"/>
  <c r="R22" i="8"/>
  <c r="R18" i="8"/>
  <c r="R13" i="8"/>
  <c r="R32" i="8"/>
  <c r="R31" i="8"/>
  <c r="R27" i="8"/>
  <c r="R23" i="8"/>
  <c r="R19" i="8"/>
  <c r="R10" i="8"/>
  <c r="R11" i="8" s="1"/>
  <c r="S91" i="8"/>
  <c r="N102" i="8"/>
  <c r="K102" i="8"/>
  <c r="H102" i="8"/>
  <c r="N101" i="8"/>
  <c r="K101" i="8"/>
  <c r="H101" i="8"/>
  <c r="N100" i="8"/>
  <c r="K100" i="8"/>
  <c r="H100" i="8"/>
  <c r="N99" i="8"/>
  <c r="K99" i="8"/>
  <c r="H99" i="8"/>
  <c r="N98" i="8"/>
  <c r="K98" i="8"/>
  <c r="H98" i="8"/>
  <c r="N97" i="8"/>
  <c r="K97" i="8"/>
  <c r="H97" i="8"/>
  <c r="N96" i="8"/>
  <c r="K96" i="8"/>
  <c r="H96" i="8"/>
  <c r="N95" i="8"/>
  <c r="K95" i="8"/>
  <c r="H95" i="8"/>
  <c r="R12" i="8" l="1"/>
  <c r="W89" i="8"/>
  <c r="W86" i="8"/>
  <c r="L104" i="7"/>
  <c r="H85" i="1"/>
  <c r="H84" i="1"/>
  <c r="H83" i="1"/>
  <c r="H82" i="1"/>
  <c r="H81" i="1"/>
  <c r="H80" i="1"/>
  <c r="H79" i="1"/>
  <c r="H78" i="1"/>
  <c r="K85" i="1"/>
  <c r="K84" i="1"/>
  <c r="K83" i="1"/>
  <c r="K82" i="1"/>
  <c r="K81" i="1"/>
  <c r="K80" i="1"/>
  <c r="K79" i="1"/>
  <c r="K78" i="1"/>
  <c r="N85" i="1"/>
  <c r="N84" i="1"/>
  <c r="N83" i="1"/>
  <c r="N82" i="1"/>
  <c r="N81" i="1"/>
  <c r="N80" i="1"/>
  <c r="N79" i="1"/>
  <c r="N78" i="1"/>
  <c r="I87" i="7" l="1"/>
  <c r="S88" i="1"/>
  <c r="O7" i="7"/>
  <c r="R12" i="7"/>
  <c r="R13" i="7" s="1"/>
  <c r="S13" i="7" s="1"/>
  <c r="R24" i="7"/>
  <c r="R25" i="7" s="1"/>
  <c r="S25" i="7" s="1"/>
  <c r="R33" i="7"/>
  <c r="S33" i="7" s="1"/>
  <c r="R34" i="7"/>
  <c r="Q52" i="8"/>
  <c r="S52" i="8" s="1"/>
  <c r="S28" i="8"/>
  <c r="E7" i="8"/>
  <c r="E16" i="8"/>
  <c r="E26" i="8"/>
  <c r="E39" i="8"/>
  <c r="E35" i="8" s="1"/>
  <c r="E48" i="8"/>
  <c r="E55" i="8"/>
  <c r="E60" i="8"/>
  <c r="E76" i="8"/>
  <c r="E45" i="8"/>
  <c r="E85" i="8"/>
  <c r="S18" i="8"/>
  <c r="S19" i="8"/>
  <c r="S22" i="8"/>
  <c r="S23" i="8"/>
  <c r="S40" i="8"/>
  <c r="S41" i="8"/>
  <c r="S53" i="8"/>
  <c r="S56" i="8"/>
  <c r="S57" i="8"/>
  <c r="S61" i="8"/>
  <c r="R62" i="8"/>
  <c r="S62" i="8" s="1"/>
  <c r="S77" i="8"/>
  <c r="S9" i="8"/>
  <c r="S10" i="8"/>
  <c r="S27" i="8"/>
  <c r="S30" i="8"/>
  <c r="S31" i="8"/>
  <c r="S32" i="8"/>
  <c r="S33" i="8"/>
  <c r="S36" i="8"/>
  <c r="S37" i="8"/>
  <c r="Q40" i="7"/>
  <c r="S40" i="7" s="1"/>
  <c r="R66" i="7"/>
  <c r="R29" i="7"/>
  <c r="S29" i="7" s="1"/>
  <c r="L7" i="7"/>
  <c r="L16" i="7"/>
  <c r="L23" i="7"/>
  <c r="L32" i="7"/>
  <c r="L36" i="7"/>
  <c r="L45" i="7"/>
  <c r="L49" i="7"/>
  <c r="L56" i="7"/>
  <c r="L63" i="7"/>
  <c r="L69" i="7"/>
  <c r="L87" i="7"/>
  <c r="L96" i="7"/>
  <c r="B1" i="4"/>
  <c r="B2" i="4"/>
  <c r="T102" i="7" s="1"/>
  <c r="S115" i="7" s="1"/>
  <c r="E7" i="7"/>
  <c r="R11" i="7"/>
  <c r="S11" i="7" s="1"/>
  <c r="S12" i="7"/>
  <c r="S14" i="7"/>
  <c r="Z7" i="7"/>
  <c r="Z8" i="7"/>
  <c r="AB8" i="7"/>
  <c r="AB9" i="7" s="1"/>
  <c r="AB10" i="7" s="1"/>
  <c r="AB11" i="7" s="1"/>
  <c r="AB12" i="7" s="1"/>
  <c r="AB13" i="7" s="1"/>
  <c r="AB14" i="7" s="1"/>
  <c r="AB15" i="7" s="1"/>
  <c r="AB16" i="7" s="1"/>
  <c r="AB17" i="7" s="1"/>
  <c r="AB18" i="7" s="1"/>
  <c r="AB19" i="7" s="1"/>
  <c r="AB20" i="7" s="1"/>
  <c r="AB21" i="7" s="1"/>
  <c r="AB22" i="7" s="1"/>
  <c r="AB23" i="7" s="1"/>
  <c r="AB24" i="7" s="1"/>
  <c r="AB25" i="7" s="1"/>
  <c r="Z9" i="7"/>
  <c r="Z10" i="7"/>
  <c r="Z11" i="7"/>
  <c r="Z12" i="7"/>
  <c r="Z13" i="7"/>
  <c r="Z14" i="7"/>
  <c r="Z15" i="7"/>
  <c r="E16" i="7"/>
  <c r="E100" i="7" s="1"/>
  <c r="E117" i="7" s="1"/>
  <c r="I16" i="7"/>
  <c r="O16" i="7"/>
  <c r="R18" i="7"/>
  <c r="S18" i="7" s="1"/>
  <c r="R20" i="7"/>
  <c r="S20" i="7" s="1"/>
  <c r="R21" i="7"/>
  <c r="S21" i="7" s="1"/>
  <c r="Z16" i="7"/>
  <c r="Z17" i="7"/>
  <c r="Z18" i="7"/>
  <c r="Z19" i="7"/>
  <c r="Z20" i="7"/>
  <c r="Z21" i="7"/>
  <c r="Z22" i="7"/>
  <c r="E23" i="7"/>
  <c r="I23" i="7"/>
  <c r="O23" i="7"/>
  <c r="O100" i="7" s="1"/>
  <c r="O117" i="7" s="1"/>
  <c r="S26" i="7"/>
  <c r="S27" i="7"/>
  <c r="S28" i="7"/>
  <c r="S30" i="7"/>
  <c r="Z23" i="7"/>
  <c r="Z24" i="7"/>
  <c r="Z25" i="7"/>
  <c r="Z26" i="7"/>
  <c r="AB26" i="7"/>
  <c r="AB27" i="7" s="1"/>
  <c r="AB28" i="7" s="1"/>
  <c r="AB29" i="7" s="1"/>
  <c r="AB30" i="7" s="1"/>
  <c r="AB31" i="7" s="1"/>
  <c r="AB32" i="7" s="1"/>
  <c r="AB33" i="7" s="1"/>
  <c r="Z27" i="7"/>
  <c r="Z28" i="7"/>
  <c r="Z29" i="7"/>
  <c r="Z30" i="7"/>
  <c r="Z31" i="7"/>
  <c r="E32" i="7"/>
  <c r="I32" i="7"/>
  <c r="O32" i="7"/>
  <c r="S34" i="7"/>
  <c r="Z32" i="7"/>
  <c r="Z33" i="7"/>
  <c r="Z34" i="7"/>
  <c r="AB34" i="7"/>
  <c r="AB35" i="7" s="1"/>
  <c r="AB36" i="7" s="1"/>
  <c r="AB37" i="7" s="1"/>
  <c r="AB38" i="7" s="1"/>
  <c r="AB39" i="7" s="1"/>
  <c r="AB40" i="7" s="1"/>
  <c r="AB41" i="7" s="1"/>
  <c r="AB42" i="7" s="1"/>
  <c r="AB43" i="7" s="1"/>
  <c r="AB44" i="7" s="1"/>
  <c r="AB45" i="7" s="1"/>
  <c r="AB46" i="7" s="1"/>
  <c r="AB48" i="7" s="1"/>
  <c r="AB49" i="7" s="1"/>
  <c r="AB50" i="7" s="1"/>
  <c r="AB51" i="7" s="1"/>
  <c r="AB52" i="7" s="1"/>
  <c r="AB53" i="7" s="1"/>
  <c r="AB54" i="7" s="1"/>
  <c r="AB55" i="7" s="1"/>
  <c r="AB56" i="7" s="1"/>
  <c r="AB57" i="7" s="1"/>
  <c r="AB58" i="7" s="1"/>
  <c r="AB59" i="7" s="1"/>
  <c r="AB60" i="7" s="1"/>
  <c r="AB61" i="7" s="1"/>
  <c r="AB62" i="7" s="1"/>
  <c r="AB63" i="7" s="1"/>
  <c r="AB64" i="7" s="1"/>
  <c r="AB65" i="7" s="1"/>
  <c r="AB66" i="7" s="1"/>
  <c r="AB67" i="7" s="1"/>
  <c r="AB68" i="7" s="1"/>
  <c r="AB69" i="7" s="1"/>
  <c r="AB70" i="7" s="1"/>
  <c r="AB71" i="7" s="1"/>
  <c r="AB72" i="7" s="1"/>
  <c r="AB73" i="7" s="1"/>
  <c r="AB74" i="7" s="1"/>
  <c r="AB75" i="7" s="1"/>
  <c r="AB76" i="7" s="1"/>
  <c r="AB77" i="7" s="1"/>
  <c r="AB78" i="7" s="1"/>
  <c r="AB79" i="7" s="1"/>
  <c r="Z35" i="7"/>
  <c r="E36" i="7"/>
  <c r="I36" i="7"/>
  <c r="I100" i="7" s="1"/>
  <c r="O36" i="7"/>
  <c r="S37" i="7"/>
  <c r="S38" i="7"/>
  <c r="S39" i="7"/>
  <c r="S41" i="7"/>
  <c r="S42" i="7"/>
  <c r="S43" i="7"/>
  <c r="Z36" i="7"/>
  <c r="Z37" i="7"/>
  <c r="Z38" i="7"/>
  <c r="Z39" i="7"/>
  <c r="Z40" i="7"/>
  <c r="Z41" i="7"/>
  <c r="Z42" i="7"/>
  <c r="Z43" i="7"/>
  <c r="Z44" i="7"/>
  <c r="E45" i="7"/>
  <c r="I45" i="7"/>
  <c r="O45" i="7"/>
  <c r="Q46" i="7"/>
  <c r="S46" i="7" s="1"/>
  <c r="S45" i="7" s="1"/>
  <c r="Z45" i="7"/>
  <c r="Z46" i="7"/>
  <c r="Z48" i="7"/>
  <c r="E49" i="7"/>
  <c r="I49" i="7"/>
  <c r="O49" i="7"/>
  <c r="Q50" i="7"/>
  <c r="S50" i="7" s="1"/>
  <c r="S51" i="7"/>
  <c r="Q52" i="7"/>
  <c r="S52" i="7" s="1"/>
  <c r="S53" i="7"/>
  <c r="S54" i="7"/>
  <c r="Z49" i="7"/>
  <c r="Z50" i="7"/>
  <c r="Z51" i="7"/>
  <c r="Z52" i="7"/>
  <c r="Z53" i="7"/>
  <c r="Z54" i="7"/>
  <c r="Z55" i="7"/>
  <c r="E56" i="7"/>
  <c r="I56" i="7"/>
  <c r="O56" i="7"/>
  <c r="Q57" i="7"/>
  <c r="S57" i="7" s="1"/>
  <c r="Q58" i="7"/>
  <c r="S58" i="7" s="1"/>
  <c r="S59" i="7"/>
  <c r="Q60" i="7"/>
  <c r="S60" i="7" s="1"/>
  <c r="Q61" i="7"/>
  <c r="S61" i="7" s="1"/>
  <c r="Z56" i="7"/>
  <c r="Z57" i="7"/>
  <c r="Z58" i="7"/>
  <c r="Z59" i="7"/>
  <c r="Z60" i="7"/>
  <c r="Z61" i="7"/>
  <c r="Z62" i="7"/>
  <c r="E63" i="7"/>
  <c r="I63" i="7"/>
  <c r="O63" i="7"/>
  <c r="S64" i="7"/>
  <c r="S65" i="7"/>
  <c r="S66" i="7"/>
  <c r="R67" i="7"/>
  <c r="S67" i="7" s="1"/>
  <c r="Z63" i="7"/>
  <c r="Z64" i="7"/>
  <c r="Z65" i="7"/>
  <c r="Z66" i="7"/>
  <c r="Z67" i="7"/>
  <c r="Z68" i="7"/>
  <c r="E69" i="7"/>
  <c r="I69" i="7"/>
  <c r="O69" i="7"/>
  <c r="Q70" i="7"/>
  <c r="S70" i="7" s="1"/>
  <c r="S71" i="7"/>
  <c r="S72" i="7"/>
  <c r="S73" i="7"/>
  <c r="S74" i="7"/>
  <c r="S75" i="7"/>
  <c r="S76" i="7"/>
  <c r="R77" i="7"/>
  <c r="S77" i="7" s="1"/>
  <c r="S78" i="7"/>
  <c r="S79" i="7"/>
  <c r="R80" i="7"/>
  <c r="S80" i="7" s="1"/>
  <c r="S81" i="7"/>
  <c r="S82" i="7"/>
  <c r="Q83" i="7"/>
  <c r="S83" i="7" s="1"/>
  <c r="Q84" i="7"/>
  <c r="S84" i="7" s="1"/>
  <c r="Q85" i="7"/>
  <c r="S85" i="7" s="1"/>
  <c r="Z69" i="7"/>
  <c r="Z70" i="7"/>
  <c r="Z71" i="7"/>
  <c r="Z72" i="7"/>
  <c r="Z73" i="7"/>
  <c r="Z74" i="7"/>
  <c r="Z75" i="7"/>
  <c r="AB80" i="7"/>
  <c r="AB81" i="7" s="1"/>
  <c r="AB82" i="7" s="1"/>
  <c r="AB83" i="7" s="1"/>
  <c r="AB84" i="7" s="1"/>
  <c r="AB85" i="7"/>
  <c r="AB86" i="7"/>
  <c r="AB87" i="7" s="1"/>
  <c r="AB88" i="7" s="1"/>
  <c r="AB89" i="7" s="1"/>
  <c r="AB90" i="7" s="1"/>
  <c r="AB91" i="7" s="1"/>
  <c r="AB92" i="7" s="1"/>
  <c r="AB93" i="7" s="1"/>
  <c r="AB94" i="7" s="1"/>
  <c r="AB95" i="7" s="1"/>
  <c r="AB96" i="7" s="1"/>
  <c r="AB97" i="7" s="1"/>
  <c r="E87" i="7"/>
  <c r="O87" i="7"/>
  <c r="S88" i="7"/>
  <c r="S89" i="7"/>
  <c r="S90" i="7"/>
  <c r="S91" i="7"/>
  <c r="Q92" i="7"/>
  <c r="S92" i="7" s="1"/>
  <c r="Q93" i="7"/>
  <c r="S93" i="7" s="1"/>
  <c r="S94" i="7"/>
  <c r="E96" i="7"/>
  <c r="I96" i="7"/>
  <c r="O96" i="7"/>
  <c r="AB99" i="7"/>
  <c r="AB100" i="7"/>
  <c r="AB101" i="7" s="1"/>
  <c r="AB102" i="7" s="1"/>
  <c r="AB115" i="7" s="1"/>
  <c r="AB116" i="7" s="1"/>
  <c r="AB117" i="7" s="1"/>
  <c r="AB118" i="7" s="1"/>
  <c r="AB119" i="7" s="1"/>
  <c r="AB120" i="7" s="1"/>
  <c r="AB121" i="7" s="1"/>
  <c r="AB122" i="7" s="1"/>
  <c r="AB123" i="7" s="1"/>
  <c r="AB124" i="7" s="1"/>
  <c r="AB125" i="7" s="1"/>
  <c r="AB127" i="7" s="1"/>
  <c r="AB128" i="7" s="1"/>
  <c r="AB129" i="7" s="1"/>
  <c r="AB130" i="7" s="1"/>
  <c r="AB131" i="7" s="1"/>
  <c r="AB132" i="7" s="1"/>
  <c r="AB133" i="7" s="1"/>
  <c r="AB134" i="7" s="1"/>
  <c r="AB135" i="7" s="1"/>
  <c r="AB136" i="7" s="1"/>
  <c r="AB137" i="7" s="1"/>
  <c r="AB138" i="7" s="1"/>
  <c r="AB139" i="7" s="1"/>
  <c r="AB140" i="7" s="1"/>
  <c r="AB141" i="7" s="1"/>
  <c r="AB142" i="7" s="1"/>
  <c r="AB143" i="7" s="1"/>
  <c r="AB144" i="7" s="1"/>
  <c r="AB145" i="7" s="1"/>
  <c r="AB146" i="7" s="1"/>
  <c r="AB147" i="7" s="1"/>
  <c r="AB148" i="7" s="1"/>
  <c r="AB149" i="7" s="1"/>
  <c r="AB150" i="7" s="1"/>
  <c r="AB151" i="7" s="1"/>
  <c r="AB152" i="7" s="1"/>
  <c r="AB153" i="7" s="1"/>
  <c r="AB154" i="7" s="1"/>
  <c r="AB155" i="7" s="1"/>
  <c r="AB156" i="7" s="1"/>
  <c r="AB157" i="7" s="1"/>
  <c r="AB158" i="7" s="1"/>
  <c r="AB159" i="7" s="1"/>
  <c r="AB160" i="7" s="1"/>
  <c r="AB161" i="7" s="1"/>
  <c r="AB162" i="7" s="1"/>
  <c r="AB163" i="7" s="1"/>
  <c r="AB164" i="7" s="1"/>
  <c r="AB165" i="7" s="1"/>
  <c r="AB166" i="7" s="1"/>
  <c r="AB167" i="7" s="1"/>
  <c r="AB168" i="7" s="1"/>
  <c r="AB169" i="7" s="1"/>
  <c r="AB170" i="7" s="1"/>
  <c r="AB171" i="7" s="1"/>
  <c r="AB172" i="7" s="1"/>
  <c r="AB173" i="7" s="1"/>
  <c r="AB174" i="7" s="1"/>
  <c r="AB175" i="7" s="1"/>
  <c r="AB176" i="7" s="1"/>
  <c r="AB177" i="7" s="1"/>
  <c r="AB178" i="7" s="1"/>
  <c r="AB179" i="7" s="1"/>
  <c r="AB180" i="7" s="1"/>
  <c r="AB181" i="7" s="1"/>
  <c r="AB182" i="7" s="1"/>
  <c r="AB183" i="7" s="1"/>
  <c r="AB184" i="7" s="1"/>
  <c r="AB185" i="7" s="1"/>
  <c r="AB186" i="7" s="1"/>
  <c r="AB187" i="7" s="1"/>
  <c r="AB188" i="7" s="1"/>
  <c r="AB189" i="7" s="1"/>
  <c r="AB190" i="7" s="1"/>
  <c r="AB191" i="7" s="1"/>
  <c r="AB192" i="7" s="1"/>
  <c r="AB193" i="7" s="1"/>
  <c r="AB194" i="7" s="1"/>
  <c r="AB195" i="7" s="1"/>
  <c r="AB196" i="7" s="1"/>
  <c r="AB197" i="7" s="1"/>
  <c r="AB198" i="7" s="1"/>
  <c r="AB199" i="7" s="1"/>
  <c r="AB200" i="7" s="1"/>
  <c r="AB201" i="7" s="1"/>
  <c r="AB202" i="7" s="1"/>
  <c r="AB203" i="7" s="1"/>
  <c r="AB204" i="7" s="1"/>
  <c r="AB205" i="7" s="1"/>
  <c r="AB206" i="7" s="1"/>
  <c r="AB207" i="7" s="1"/>
  <c r="AB208" i="7" s="1"/>
  <c r="AB209" i="7" s="1"/>
  <c r="AB210" i="7" s="1"/>
  <c r="AB211" i="7" s="1"/>
  <c r="AB212" i="7" s="1"/>
  <c r="AB213" i="7" s="1"/>
  <c r="AB214" i="7" s="1"/>
  <c r="AB215" i="7" s="1"/>
  <c r="AB216" i="7" s="1"/>
  <c r="AB217" i="7" s="1"/>
  <c r="AB218" i="7" s="1"/>
  <c r="AB219" i="7" s="1"/>
  <c r="AB220" i="7" s="1"/>
  <c r="AB221" i="7" s="1"/>
  <c r="AB222" i="7" s="1"/>
  <c r="AB223" i="7" s="1"/>
  <c r="AB224" i="7" s="1"/>
  <c r="AB225" i="7" s="1"/>
  <c r="AB226" i="7" s="1"/>
  <c r="AB227" i="7" s="1"/>
  <c r="AB228" i="7" s="1"/>
  <c r="AB229" i="7" s="1"/>
  <c r="AB230" i="7" s="1"/>
  <c r="AB231" i="7" s="1"/>
  <c r="AB232" i="7" s="1"/>
  <c r="AB233" i="7" s="1"/>
  <c r="AB234" i="7" s="1"/>
  <c r="AB235" i="7" s="1"/>
  <c r="AB236" i="7" s="1"/>
  <c r="AB237" i="7" s="1"/>
  <c r="AB238" i="7" s="1"/>
  <c r="AB239" i="7" s="1"/>
  <c r="AB240" i="7" s="1"/>
  <c r="AB241" i="7" s="1"/>
  <c r="AB242" i="7" s="1"/>
  <c r="AB243" i="7" s="1"/>
  <c r="AB244" i="7" s="1"/>
  <c r="AB245" i="7" s="1"/>
  <c r="AB246" i="7" s="1"/>
  <c r="AB247" i="7" s="1"/>
  <c r="AB248" i="7" s="1"/>
  <c r="AB249" i="7" s="1"/>
  <c r="AB250" i="7" s="1"/>
  <c r="AB251" i="7" s="1"/>
  <c r="AB252" i="7" s="1"/>
  <c r="AB253" i="7" s="1"/>
  <c r="AB254" i="7" s="1"/>
  <c r="AB255" i="7" s="1"/>
  <c r="AB256" i="7" s="1"/>
  <c r="AB257" i="7" s="1"/>
  <c r="AB258" i="7" s="1"/>
  <c r="AB259" i="7" s="1"/>
  <c r="AB260" i="7" s="1"/>
  <c r="AB261" i="7" s="1"/>
  <c r="AB262" i="7" s="1"/>
  <c r="AB263" i="7" s="1"/>
  <c r="AB264" i="7" s="1"/>
  <c r="AB265" i="7" s="1"/>
  <c r="AB266" i="7" s="1"/>
  <c r="AB267" i="7" s="1"/>
  <c r="AB268" i="7" s="1"/>
  <c r="AB269" i="7" s="1"/>
  <c r="AB270" i="7" s="1"/>
  <c r="AB271" i="7" s="1"/>
  <c r="AB272" i="7" s="1"/>
  <c r="AB273" i="7" s="1"/>
  <c r="AB274" i="7" s="1"/>
  <c r="AB275" i="7" s="1"/>
  <c r="AB276" i="7" s="1"/>
  <c r="AB277" i="7" s="1"/>
  <c r="AB278" i="7" s="1"/>
  <c r="AB279" i="7" s="1"/>
  <c r="AB280" i="7" s="1"/>
  <c r="AB281" i="7" s="1"/>
  <c r="AB282" i="7" s="1"/>
  <c r="AB283" i="7" s="1"/>
  <c r="AB284" i="7" s="1"/>
  <c r="AB285" i="7" s="1"/>
  <c r="AB286" i="7" s="1"/>
  <c r="AB287" i="7" s="1"/>
  <c r="AB288" i="7" s="1"/>
  <c r="AB289" i="7" s="1"/>
  <c r="AB290" i="7" s="1"/>
  <c r="AB291" i="7" s="1"/>
  <c r="AB292" i="7" s="1"/>
  <c r="AB293" i="7" s="1"/>
  <c r="AB294" i="7" s="1"/>
  <c r="AB295" i="7" s="1"/>
  <c r="AB296" i="7" s="1"/>
  <c r="AB297" i="7" s="1"/>
  <c r="AB298" i="7" s="1"/>
  <c r="AB299" i="7" s="1"/>
  <c r="AB300" i="7" s="1"/>
  <c r="AB301" i="7" s="1"/>
  <c r="AB302" i="7" s="1"/>
  <c r="AB303" i="7" s="1"/>
  <c r="AB304" i="7" s="1"/>
  <c r="AB305" i="7" s="1"/>
  <c r="AB306" i="7" s="1"/>
  <c r="AB307" i="7" s="1"/>
  <c r="AB308" i="7" s="1"/>
  <c r="AB309" i="7" s="1"/>
  <c r="AB310" i="7" s="1"/>
  <c r="AB311" i="7" s="1"/>
  <c r="AB312" i="7" s="1"/>
  <c r="AB313" i="7" s="1"/>
  <c r="AB314" i="7" s="1"/>
  <c r="AB315" i="7" s="1"/>
  <c r="AB316" i="7" s="1"/>
  <c r="AB317" i="7" s="1"/>
  <c r="AB318" i="7" s="1"/>
  <c r="AB319" i="7" s="1"/>
  <c r="AB320" i="7" s="1"/>
  <c r="AB321" i="7" s="1"/>
  <c r="AB322" i="7" s="1"/>
  <c r="AB323" i="7" s="1"/>
  <c r="AB324" i="7" s="1"/>
  <c r="AB325" i="7" s="1"/>
  <c r="AB326" i="7" s="1"/>
  <c r="AB327" i="7" s="1"/>
  <c r="AB328" i="7" s="1"/>
  <c r="AB329" i="7" s="1"/>
  <c r="AB330" i="7" s="1"/>
  <c r="AB331" i="7" s="1"/>
  <c r="AB332" i="7" s="1"/>
  <c r="AB333" i="7" s="1"/>
  <c r="AB334" i="7" s="1"/>
  <c r="AB335" i="7" s="1"/>
  <c r="AB336" i="7" s="1"/>
  <c r="AB337" i="7" s="1"/>
  <c r="AB338" i="7" s="1"/>
  <c r="AB339" i="7" s="1"/>
  <c r="AB340" i="7" s="1"/>
  <c r="AB341" i="7" s="1"/>
  <c r="AB342" i="7" s="1"/>
  <c r="AB343" i="7" s="1"/>
  <c r="AB344" i="7" s="1"/>
  <c r="AB345" i="7" s="1"/>
  <c r="AB346" i="7" s="1"/>
  <c r="AB347" i="7" s="1"/>
  <c r="AB348" i="7" s="1"/>
  <c r="AB349" i="7" s="1"/>
  <c r="AB350" i="7" s="1"/>
  <c r="AB351" i="7" s="1"/>
  <c r="AB352" i="7" s="1"/>
  <c r="AB353" i="7" s="1"/>
  <c r="AB354" i="7" s="1"/>
  <c r="AB355" i="7" s="1"/>
  <c r="AB356" i="7" s="1"/>
  <c r="AB357" i="7" s="1"/>
  <c r="AB358" i="7" s="1"/>
  <c r="AB359" i="7" s="1"/>
  <c r="AB360" i="7" s="1"/>
  <c r="AB361" i="7" s="1"/>
  <c r="AB362" i="7" s="1"/>
  <c r="AB363" i="7" s="1"/>
  <c r="AB364" i="7" s="1"/>
  <c r="AB365" i="7" s="1"/>
  <c r="AB366" i="7" s="1"/>
  <c r="AB367" i="7" s="1"/>
  <c r="AB368" i="7" s="1"/>
  <c r="AB369" i="7" s="1"/>
  <c r="AB370" i="7" s="1"/>
  <c r="AB371" i="7" s="1"/>
  <c r="AB372" i="7" s="1"/>
  <c r="AB373" i="7" s="1"/>
  <c r="AB374" i="7" s="1"/>
  <c r="AB375" i="7" s="1"/>
  <c r="AB376" i="7" s="1"/>
  <c r="AB377" i="7" s="1"/>
  <c r="AB378" i="7" s="1"/>
  <c r="AB379" i="7" s="1"/>
  <c r="AB380" i="7" s="1"/>
  <c r="AB381" i="7" s="1"/>
  <c r="AB382" i="7" s="1"/>
  <c r="AB383" i="7" s="1"/>
  <c r="AB384" i="7" s="1"/>
  <c r="AB385" i="7" s="1"/>
  <c r="AB386" i="7" s="1"/>
  <c r="AB387" i="7" s="1"/>
  <c r="AB388" i="7" s="1"/>
  <c r="AB389" i="7" s="1"/>
  <c r="AB390" i="7" s="1"/>
  <c r="AB391" i="7" s="1"/>
  <c r="AB392" i="7" s="1"/>
  <c r="AB393" i="7" s="1"/>
  <c r="AB394" i="7" s="1"/>
  <c r="AB395" i="7" s="1"/>
  <c r="AB396" i="7" s="1"/>
  <c r="AB397" i="7" s="1"/>
  <c r="AB398" i="7" s="1"/>
  <c r="AB399" i="7" s="1"/>
  <c r="AB400" i="7" s="1"/>
  <c r="AB401" i="7" s="1"/>
  <c r="AB402" i="7" s="1"/>
  <c r="AB403" i="7" s="1"/>
  <c r="AB404" i="7" s="1"/>
  <c r="AB405" i="7" s="1"/>
  <c r="AB406" i="7" s="1"/>
  <c r="AB407" i="7" s="1"/>
  <c r="AB408" i="7" s="1"/>
  <c r="AB409" i="7" s="1"/>
  <c r="AB410" i="7" s="1"/>
  <c r="AB411" i="7" s="1"/>
  <c r="AB412" i="7" s="1"/>
  <c r="AB413" i="7" s="1"/>
  <c r="AB414" i="7" s="1"/>
  <c r="AB415" i="7" s="1"/>
  <c r="AB416" i="7" s="1"/>
  <c r="AB417" i="7" s="1"/>
  <c r="AB418" i="7" s="1"/>
  <c r="AB419" i="7" s="1"/>
  <c r="AB420" i="7" s="1"/>
  <c r="AB421" i="7" s="1"/>
  <c r="AB422" i="7" s="1"/>
  <c r="AB423" i="7" s="1"/>
  <c r="AB424" i="7" s="1"/>
  <c r="AB425" i="7" s="1"/>
  <c r="AB426" i="7" s="1"/>
  <c r="AB427" i="7" s="1"/>
  <c r="AB428" i="7" s="1"/>
  <c r="AB429" i="7" s="1"/>
  <c r="AB430" i="7" s="1"/>
  <c r="AB431" i="7" s="1"/>
  <c r="AB432" i="7" s="1"/>
  <c r="AB433" i="7" s="1"/>
  <c r="AB434" i="7" s="1"/>
  <c r="AB435" i="7" s="1"/>
  <c r="AB436" i="7" s="1"/>
  <c r="AB437" i="7" s="1"/>
  <c r="AB438" i="7" s="1"/>
  <c r="AB439" i="7" s="1"/>
  <c r="AB440" i="7" s="1"/>
  <c r="AB441" i="7" s="1"/>
  <c r="AB442" i="7" s="1"/>
  <c r="AB443" i="7" s="1"/>
  <c r="AB444" i="7" s="1"/>
  <c r="AB445" i="7" s="1"/>
  <c r="AB446" i="7" s="1"/>
  <c r="AB447" i="7" s="1"/>
  <c r="AB448" i="7" s="1"/>
  <c r="AB449" i="7" s="1"/>
  <c r="AB450" i="7" s="1"/>
  <c r="AB451" i="7" s="1"/>
  <c r="AB452" i="7" s="1"/>
  <c r="AB453" i="7" s="1"/>
  <c r="AB454" i="7" s="1"/>
  <c r="AB455" i="7" s="1"/>
  <c r="AB456" i="7" s="1"/>
  <c r="AB457" i="7" s="1"/>
  <c r="AB458" i="7" s="1"/>
  <c r="AB459" i="7" s="1"/>
  <c r="AB460" i="7" s="1"/>
  <c r="AB461" i="7" s="1"/>
  <c r="AB462" i="7" s="1"/>
  <c r="AB463" i="7" s="1"/>
  <c r="AB464" i="7" s="1"/>
  <c r="AB465" i="7" s="1"/>
  <c r="AB466" i="7" s="1"/>
  <c r="AB467" i="7" s="1"/>
  <c r="AB468" i="7" s="1"/>
  <c r="AB469" i="7" s="1"/>
  <c r="AB470" i="7" s="1"/>
  <c r="AB471" i="7" s="1"/>
  <c r="AB472" i="7" s="1"/>
  <c r="AB473" i="7" s="1"/>
  <c r="AB474" i="7" s="1"/>
  <c r="AB475" i="7" s="1"/>
  <c r="AB476" i="7" s="1"/>
  <c r="AB477" i="7" s="1"/>
  <c r="AB478" i="7" s="1"/>
  <c r="AB479" i="7" s="1"/>
  <c r="AB480" i="7" s="1"/>
  <c r="AB481" i="7" s="1"/>
  <c r="AB482" i="7" s="1"/>
  <c r="AB483" i="7" s="1"/>
  <c r="AB484" i="7" s="1"/>
  <c r="AB485" i="7" s="1"/>
  <c r="AB486" i="7" s="1"/>
  <c r="AB487" i="7" s="1"/>
  <c r="AB488" i="7" s="1"/>
  <c r="AB489" i="7" s="1"/>
  <c r="AB490" i="7" s="1"/>
  <c r="AB491" i="7" s="1"/>
  <c r="AB492" i="7" s="1"/>
  <c r="AB493" i="7" s="1"/>
  <c r="AB494" i="7" s="1"/>
  <c r="AB495" i="7" s="1"/>
  <c r="AB496" i="7" s="1"/>
  <c r="AB497" i="7" s="1"/>
  <c r="AB498" i="7" s="1"/>
  <c r="AB499" i="7" s="1"/>
  <c r="AB500" i="7" s="1"/>
  <c r="AB501" i="7" s="1"/>
  <c r="AB502" i="7" s="1"/>
  <c r="AB503" i="7" s="1"/>
  <c r="AB504" i="7" s="1"/>
  <c r="AB505" i="7" s="1"/>
  <c r="AB506" i="7" s="1"/>
  <c r="AB507" i="7" s="1"/>
  <c r="AB508" i="7" s="1"/>
  <c r="AB509" i="7" s="1"/>
  <c r="AB510" i="7" s="1"/>
  <c r="AB511" i="7" s="1"/>
  <c r="AB512" i="7" s="1"/>
  <c r="AB513" i="7" s="1"/>
  <c r="AB514" i="7" s="1"/>
  <c r="AB515" i="7" s="1"/>
  <c r="AB516" i="7" s="1"/>
  <c r="AB517" i="7" s="1"/>
  <c r="AB518" i="7" s="1"/>
  <c r="AB519" i="7" s="1"/>
  <c r="AB520" i="7" s="1"/>
  <c r="AB521" i="7" s="1"/>
  <c r="AB522" i="7" s="1"/>
  <c r="AB523" i="7" s="1"/>
  <c r="AB524" i="7" s="1"/>
  <c r="AB525" i="7" s="1"/>
  <c r="AB526" i="7" s="1"/>
  <c r="AB527" i="7" s="1"/>
  <c r="AB528" i="7" s="1"/>
  <c r="AB529" i="7" s="1"/>
  <c r="AB530" i="7" s="1"/>
  <c r="AB531" i="7" s="1"/>
  <c r="AB532" i="7" s="1"/>
  <c r="AB533" i="7" s="1"/>
  <c r="AB534" i="7" s="1"/>
  <c r="AB535" i="7" s="1"/>
  <c r="AB536" i="7" s="1"/>
  <c r="AB537" i="7" s="1"/>
  <c r="AB538" i="7" s="1"/>
  <c r="AB539" i="7" s="1"/>
  <c r="AB540" i="7" s="1"/>
  <c r="AB541" i="7" s="1"/>
  <c r="AB542" i="7" s="1"/>
  <c r="AB543" i="7" s="1"/>
  <c r="AB544" i="7" s="1"/>
  <c r="AB545" i="7" s="1"/>
  <c r="AB546" i="7" s="1"/>
  <c r="AB547" i="7" s="1"/>
  <c r="AB548" i="7" s="1"/>
  <c r="AB549" i="7" s="1"/>
  <c r="AB550" i="7" s="1"/>
  <c r="AB551" i="7" s="1"/>
  <c r="AB552" i="7" s="1"/>
  <c r="AB553" i="7" s="1"/>
  <c r="AB554" i="7" s="1"/>
  <c r="AB555" i="7" s="1"/>
  <c r="AB556" i="7" s="1"/>
  <c r="AB557" i="7" s="1"/>
  <c r="AB558" i="7" s="1"/>
  <c r="AB559" i="7" s="1"/>
  <c r="AB560" i="7" s="1"/>
  <c r="AB561" i="7" s="1"/>
  <c r="AB562" i="7" s="1"/>
  <c r="AB563" i="7" s="1"/>
  <c r="AB564" i="7" s="1"/>
  <c r="AB565" i="7" s="1"/>
  <c r="AB566" i="7" s="1"/>
  <c r="AB567" i="7" s="1"/>
  <c r="AB568" i="7" s="1"/>
  <c r="AB569" i="7" s="1"/>
  <c r="AB570" i="7" s="1"/>
  <c r="AB571" i="7" s="1"/>
  <c r="AB572" i="7" s="1"/>
  <c r="AB573" i="7" s="1"/>
  <c r="AB574" i="7" s="1"/>
  <c r="AB575" i="7" s="1"/>
  <c r="AB576" i="7" s="1"/>
  <c r="AB577" i="7" s="1"/>
  <c r="AB578" i="7" s="1"/>
  <c r="AB579" i="7" s="1"/>
  <c r="AB580" i="7" s="1"/>
  <c r="AB581" i="7" s="1"/>
  <c r="AB582" i="7" s="1"/>
  <c r="AB583" i="7" s="1"/>
  <c r="AB584" i="7" s="1"/>
  <c r="AB585" i="7" s="1"/>
  <c r="AB586" i="7" s="1"/>
  <c r="AB587" i="7" s="1"/>
  <c r="AB588" i="7" s="1"/>
  <c r="AB589" i="7" s="1"/>
  <c r="AB590" i="7" s="1"/>
  <c r="AB591" i="7" s="1"/>
  <c r="AB592" i="7" s="1"/>
  <c r="AB593" i="7" s="1"/>
  <c r="AB594" i="7" s="1"/>
  <c r="AB595" i="7" s="1"/>
  <c r="AB596" i="7" s="1"/>
  <c r="AB597" i="7" s="1"/>
  <c r="AB598" i="7" s="1"/>
  <c r="AB599" i="7" s="1"/>
  <c r="AB600" i="7" s="1"/>
  <c r="AB601" i="7" s="1"/>
  <c r="AB602" i="7" s="1"/>
  <c r="AB603" i="7" s="1"/>
  <c r="AB604" i="7" s="1"/>
  <c r="AB605" i="7" s="1"/>
  <c r="AB606" i="7" s="1"/>
  <c r="AB607" i="7" s="1"/>
  <c r="AB608" i="7" s="1"/>
  <c r="AB609" i="7" s="1"/>
  <c r="AB610" i="7" s="1"/>
  <c r="AB611" i="7" s="1"/>
  <c r="AB612" i="7" s="1"/>
  <c r="AB613" i="7" s="1"/>
  <c r="AB614" i="7" s="1"/>
  <c r="AB615" i="7" s="1"/>
  <c r="AB616" i="7" s="1"/>
  <c r="AB617" i="7" s="1"/>
  <c r="AB618" i="7" s="1"/>
  <c r="AB619" i="7" s="1"/>
  <c r="AB620" i="7" s="1"/>
  <c r="AB621" i="7" s="1"/>
  <c r="AB622" i="7" s="1"/>
  <c r="AB623" i="7" s="1"/>
  <c r="AB624" i="7" s="1"/>
  <c r="AB625" i="7" s="1"/>
  <c r="AB626" i="7" s="1"/>
  <c r="AB627" i="7" s="1"/>
  <c r="AB628" i="7" s="1"/>
  <c r="AB629" i="7" s="1"/>
  <c r="AB630" i="7" s="1"/>
  <c r="AB631" i="7" s="1"/>
  <c r="AB632" i="7" s="1"/>
  <c r="AB633" i="7" s="1"/>
  <c r="AB634" i="7" s="1"/>
  <c r="AB635" i="7" s="1"/>
  <c r="AB636" i="7" s="1"/>
  <c r="AB637" i="7" s="1"/>
  <c r="AB638" i="7" s="1"/>
  <c r="AB639" i="7" s="1"/>
  <c r="AB640" i="7" s="1"/>
  <c r="AB641" i="7" s="1"/>
  <c r="AB642" i="7" s="1"/>
  <c r="AB643" i="7" s="1"/>
  <c r="AB644" i="7" s="1"/>
  <c r="AB645" i="7" s="1"/>
  <c r="AB646" i="7" s="1"/>
  <c r="AB647" i="7" s="1"/>
  <c r="AB648" i="7" s="1"/>
  <c r="AB649" i="7" s="1"/>
  <c r="AB650" i="7" s="1"/>
  <c r="AB651" i="7" s="1"/>
  <c r="AB652" i="7" s="1"/>
  <c r="AB653" i="7" s="1"/>
  <c r="AB654" i="7" s="1"/>
  <c r="AB655" i="7" s="1"/>
  <c r="AB656" i="7" s="1"/>
  <c r="AB657" i="7" s="1"/>
  <c r="AB658" i="7" s="1"/>
  <c r="AB659" i="7" s="1"/>
  <c r="AB660" i="7" s="1"/>
  <c r="AB661" i="7" s="1"/>
  <c r="AB662" i="7" s="1"/>
  <c r="AB663" i="7" s="1"/>
  <c r="AB664" i="7" s="1"/>
  <c r="AB665" i="7" s="1"/>
  <c r="AB666" i="7" s="1"/>
  <c r="AB667" i="7" s="1"/>
  <c r="AB668" i="7" s="1"/>
  <c r="AB669" i="7" s="1"/>
  <c r="AB670" i="7" s="1"/>
  <c r="AB671" i="7" s="1"/>
  <c r="AB672" i="7" s="1"/>
  <c r="AB673" i="7" s="1"/>
  <c r="AB674" i="7" s="1"/>
  <c r="AB675" i="7" s="1"/>
  <c r="AB676" i="7" s="1"/>
  <c r="AB677" i="7" s="1"/>
  <c r="AB678" i="7" s="1"/>
  <c r="AB679" i="7" s="1"/>
  <c r="AB680" i="7" s="1"/>
  <c r="AB681" i="7" s="1"/>
  <c r="AB682" i="7" s="1"/>
  <c r="AB683" i="7" s="1"/>
  <c r="AB684" i="7" s="1"/>
  <c r="AB685" i="7" s="1"/>
  <c r="AB686" i="7" s="1"/>
  <c r="AB687" i="7" s="1"/>
  <c r="AB688" i="7" s="1"/>
  <c r="AB689" i="7" s="1"/>
  <c r="AB690" i="7" s="1"/>
  <c r="AB691" i="7" s="1"/>
  <c r="AB692" i="7" s="1"/>
  <c r="AB693" i="7" s="1"/>
  <c r="AB694" i="7" s="1"/>
  <c r="AB695" i="7" s="1"/>
  <c r="AB696" i="7" s="1"/>
  <c r="AB697" i="7" s="1"/>
  <c r="AB698" i="7" s="1"/>
  <c r="AB699" i="7" s="1"/>
  <c r="AB700" i="7" s="1"/>
  <c r="AB701" i="7" s="1"/>
  <c r="AB702" i="7" s="1"/>
  <c r="AB703" i="7" s="1"/>
  <c r="AB704" i="7" s="1"/>
  <c r="AB705" i="7" s="1"/>
  <c r="AB706" i="7" s="1"/>
  <c r="AB707" i="7" s="1"/>
  <c r="AB708" i="7" s="1"/>
  <c r="AB709" i="7" s="1"/>
  <c r="AB710" i="7" s="1"/>
  <c r="AB711" i="7" s="1"/>
  <c r="AB712" i="7" s="1"/>
  <c r="AB713" i="7" s="1"/>
  <c r="AB714" i="7" s="1"/>
  <c r="AB715" i="7" s="1"/>
  <c r="AB716" i="7" s="1"/>
  <c r="AB717" i="7" s="1"/>
  <c r="AB718" i="7" s="1"/>
  <c r="AB719" i="7" s="1"/>
  <c r="AB720" i="7" s="1"/>
  <c r="AB721" i="7" s="1"/>
  <c r="AB722" i="7" s="1"/>
  <c r="AB723" i="7" s="1"/>
  <c r="AB724" i="7" s="1"/>
  <c r="AB725" i="7" s="1"/>
  <c r="AB726" i="7" s="1"/>
  <c r="AB727" i="7" s="1"/>
  <c r="AB728" i="7" s="1"/>
  <c r="AB729" i="7" s="1"/>
  <c r="AB730" i="7" s="1"/>
  <c r="AB731" i="7" s="1"/>
  <c r="AB732" i="7" s="1"/>
  <c r="AB733" i="7" s="1"/>
  <c r="AB734" i="7" s="1"/>
  <c r="AB735" i="7" s="1"/>
  <c r="AB736" i="7" s="1"/>
  <c r="AB737" i="7" s="1"/>
  <c r="AB738" i="7" s="1"/>
  <c r="AB739" i="7" s="1"/>
  <c r="AB740" i="7" s="1"/>
  <c r="AB741" i="7" s="1"/>
  <c r="AB742" i="7" s="1"/>
  <c r="AB743" i="7" s="1"/>
  <c r="AB744" i="7" s="1"/>
  <c r="AB745" i="7" s="1"/>
  <c r="AB746" i="7" s="1"/>
  <c r="AB747" i="7" s="1"/>
  <c r="AB748" i="7" s="1"/>
  <c r="AB749" i="7" s="1"/>
  <c r="AB750" i="7" s="1"/>
  <c r="AB751" i="7" s="1"/>
  <c r="AB752" i="7" s="1"/>
  <c r="AB753" i="7" s="1"/>
  <c r="AB754" i="7" s="1"/>
  <c r="AB755" i="7" s="1"/>
  <c r="AB756" i="7" s="1"/>
  <c r="AB757" i="7" s="1"/>
  <c r="AB758" i="7" s="1"/>
  <c r="AB759" i="7" s="1"/>
  <c r="AB760" i="7" s="1"/>
  <c r="AB761" i="7" s="1"/>
  <c r="AB762" i="7" s="1"/>
  <c r="AB763" i="7" s="1"/>
  <c r="AB764" i="7" s="1"/>
  <c r="AB765" i="7" s="1"/>
  <c r="AB766" i="7" s="1"/>
  <c r="AB767" i="7" s="1"/>
  <c r="AB768" i="7" s="1"/>
  <c r="AB769" i="7" s="1"/>
  <c r="AB770" i="7" s="1"/>
  <c r="AB771" i="7" s="1"/>
  <c r="AB772" i="7" s="1"/>
  <c r="AB773" i="7" s="1"/>
  <c r="AB774" i="7" s="1"/>
  <c r="AB775" i="7" s="1"/>
  <c r="AB776" i="7" s="1"/>
  <c r="AB777" i="7" s="1"/>
  <c r="AB778" i="7" s="1"/>
  <c r="AB779" i="7" s="1"/>
  <c r="AB780" i="7" s="1"/>
  <c r="AB781" i="7" s="1"/>
  <c r="AB782" i="7" s="1"/>
  <c r="AB783" i="7" s="1"/>
  <c r="AB784" i="7" s="1"/>
  <c r="AB785" i="7" s="1"/>
  <c r="AB786" i="7" s="1"/>
  <c r="AB787" i="7" s="1"/>
  <c r="AB788" i="7" s="1"/>
  <c r="AB789" i="7" s="1"/>
  <c r="AB790" i="7" s="1"/>
  <c r="AB791" i="7" s="1"/>
  <c r="AB792" i="7" s="1"/>
  <c r="AB793" i="7" s="1"/>
  <c r="AB794" i="7" s="1"/>
  <c r="AB795" i="7" s="1"/>
  <c r="AB796" i="7" s="1"/>
  <c r="AB797" i="7" s="1"/>
  <c r="AB798" i="7" s="1"/>
  <c r="AB799" i="7" s="1"/>
  <c r="AB800" i="7" s="1"/>
  <c r="AB801" i="7" s="1"/>
  <c r="AB802" i="7" s="1"/>
  <c r="AB803" i="7" s="1"/>
  <c r="AB804" i="7" s="1"/>
  <c r="AB805" i="7" s="1"/>
  <c r="AB806" i="7" s="1"/>
  <c r="AB807" i="7" s="1"/>
  <c r="AB808" i="7" s="1"/>
  <c r="AB809" i="7" s="1"/>
  <c r="AB810" i="7" s="1"/>
  <c r="AB811" i="7" s="1"/>
  <c r="AB812" i="7" s="1"/>
  <c r="AB813" i="7" s="1"/>
  <c r="AB814" i="7" s="1"/>
  <c r="AB815" i="7" s="1"/>
  <c r="AB816" i="7" s="1"/>
  <c r="AB817" i="7" s="1"/>
  <c r="AB818" i="7" s="1"/>
  <c r="AB819" i="7" s="1"/>
  <c r="AB820" i="7" s="1"/>
  <c r="AB821" i="7" s="1"/>
  <c r="AB822" i="7" s="1"/>
  <c r="AB823" i="7" s="1"/>
  <c r="AB824" i="7" s="1"/>
  <c r="AB825" i="7" s="1"/>
  <c r="AB826" i="7" s="1"/>
  <c r="AB827" i="7" s="1"/>
  <c r="AB828" i="7" s="1"/>
  <c r="AB829" i="7" s="1"/>
  <c r="AB830" i="7" s="1"/>
  <c r="AB831" i="7" s="1"/>
  <c r="AB832" i="7" s="1"/>
  <c r="AB833" i="7" s="1"/>
  <c r="AB834" i="7" s="1"/>
  <c r="AB835" i="7" s="1"/>
  <c r="AB836" i="7" s="1"/>
  <c r="AB837" i="7" s="1"/>
  <c r="AB838" i="7" s="1"/>
  <c r="AB839" i="7" s="1"/>
  <c r="AB840" i="7" s="1"/>
  <c r="AB841" i="7" s="1"/>
  <c r="AB842" i="7" s="1"/>
  <c r="AB843" i="7" s="1"/>
  <c r="AB844" i="7" s="1"/>
  <c r="AB845" i="7" s="1"/>
  <c r="AB846" i="7" s="1"/>
  <c r="AB847" i="7" s="1"/>
  <c r="AB848" i="7" s="1"/>
  <c r="AB849" i="7" s="1"/>
  <c r="AB850" i="7" s="1"/>
  <c r="AB851" i="7" s="1"/>
  <c r="AB852" i="7" s="1"/>
  <c r="AB853" i="7" s="1"/>
  <c r="AB854" i="7" s="1"/>
  <c r="AB855" i="7" s="1"/>
  <c r="AB856" i="7" s="1"/>
  <c r="AB857" i="7" s="1"/>
  <c r="AB858" i="7" s="1"/>
  <c r="AB859" i="7" s="1"/>
  <c r="AB860" i="7" s="1"/>
  <c r="AB861" i="7" s="1"/>
  <c r="AB862" i="7" s="1"/>
  <c r="AB863" i="7" s="1"/>
  <c r="AB864" i="7" s="1"/>
  <c r="AB865" i="7" s="1"/>
  <c r="AB866" i="7" s="1"/>
  <c r="AB867" i="7" s="1"/>
  <c r="AB868" i="7" s="1"/>
  <c r="AB869" i="7" s="1"/>
  <c r="AB870" i="7" s="1"/>
  <c r="AB871" i="7" s="1"/>
  <c r="AB872" i="7" s="1"/>
  <c r="AB873" i="7" s="1"/>
  <c r="AB874" i="7" s="1"/>
  <c r="AB875" i="7" s="1"/>
  <c r="AB876" i="7" s="1"/>
  <c r="AB877" i="7" s="1"/>
  <c r="AB878" i="7" s="1"/>
  <c r="AB879" i="7" s="1"/>
  <c r="AB880" i="7" s="1"/>
  <c r="AB881" i="7" s="1"/>
  <c r="AB882" i="7" s="1"/>
  <c r="AB883" i="7" s="1"/>
  <c r="AB884" i="7" s="1"/>
  <c r="AB885" i="7" s="1"/>
  <c r="AB886" i="7" s="1"/>
  <c r="AB887" i="7" s="1"/>
  <c r="AB888" i="7" s="1"/>
  <c r="AB889" i="7" s="1"/>
  <c r="AB890" i="7" s="1"/>
  <c r="AB891" i="7" s="1"/>
  <c r="AB892" i="7" s="1"/>
  <c r="AB893" i="7" s="1"/>
  <c r="AB894" i="7" s="1"/>
  <c r="AB895" i="7" s="1"/>
  <c r="AB896" i="7" s="1"/>
  <c r="AB897" i="7" s="1"/>
  <c r="AB898" i="7" s="1"/>
  <c r="AB899" i="7" s="1"/>
  <c r="AB900" i="7" s="1"/>
  <c r="AB901" i="7" s="1"/>
  <c r="AB902" i="7" s="1"/>
  <c r="AB903" i="7" s="1"/>
  <c r="AB904" i="7" s="1"/>
  <c r="AB905" i="7" s="1"/>
  <c r="AB906" i="7" s="1"/>
  <c r="AB907" i="7" s="1"/>
  <c r="AB908" i="7" s="1"/>
  <c r="AB909" i="7" s="1"/>
  <c r="AB910" i="7" s="1"/>
  <c r="AB911" i="7" s="1"/>
  <c r="AB912" i="7" s="1"/>
  <c r="AB913" i="7" s="1"/>
  <c r="AB914" i="7" s="1"/>
  <c r="AB915" i="7" s="1"/>
  <c r="AB916" i="7" s="1"/>
  <c r="AB917" i="7" s="1"/>
  <c r="AB918" i="7" s="1"/>
  <c r="AB919" i="7" s="1"/>
  <c r="AB920" i="7" s="1"/>
  <c r="AB921" i="7" s="1"/>
  <c r="AB922" i="7" s="1"/>
  <c r="AB923" i="7" s="1"/>
  <c r="AB924" i="7" s="1"/>
  <c r="AB925" i="7" s="1"/>
  <c r="AB926" i="7" s="1"/>
  <c r="AB927" i="7" s="1"/>
  <c r="AB928" i="7" s="1"/>
  <c r="AB929" i="7" s="1"/>
  <c r="AB930" i="7" s="1"/>
  <c r="AB931" i="7" s="1"/>
  <c r="AB932" i="7" s="1"/>
  <c r="AB933" i="7" s="1"/>
  <c r="AB934" i="7" s="1"/>
  <c r="AB935" i="7" s="1"/>
  <c r="AB936" i="7" s="1"/>
  <c r="AB937" i="7" s="1"/>
  <c r="AB938" i="7" s="1"/>
  <c r="AB939" i="7" s="1"/>
  <c r="AB940" i="7" s="1"/>
  <c r="AB941" i="7" s="1"/>
  <c r="AB942" i="7" s="1"/>
  <c r="AB943" i="7" s="1"/>
  <c r="AB944" i="7" s="1"/>
  <c r="AB945" i="7" s="1"/>
  <c r="AB946" i="7" s="1"/>
  <c r="AB947" i="7" s="1"/>
  <c r="AB948" i="7" s="1"/>
  <c r="AB949" i="7" s="1"/>
  <c r="AB950" i="7" s="1"/>
  <c r="AB951" i="7" s="1"/>
  <c r="AB952" i="7" s="1"/>
  <c r="AB953" i="7" s="1"/>
  <c r="AB954" i="7" s="1"/>
  <c r="AB955" i="7" s="1"/>
  <c r="AB956" i="7" s="1"/>
  <c r="AB957" i="7" s="1"/>
  <c r="AB958" i="7" s="1"/>
  <c r="AB959" i="7" s="1"/>
  <c r="AB960" i="7" s="1"/>
  <c r="AB961" i="7" s="1"/>
  <c r="AB962" i="7" s="1"/>
  <c r="AB963" i="7" s="1"/>
  <c r="AB964" i="7" s="1"/>
  <c r="AB965" i="7" s="1"/>
  <c r="AB966" i="7" s="1"/>
  <c r="AB967" i="7" s="1"/>
  <c r="AB968" i="7" s="1"/>
  <c r="AB969" i="7" s="1"/>
  <c r="AB970" i="7" s="1"/>
  <c r="AB971" i="7" s="1"/>
  <c r="AB972" i="7" s="1"/>
  <c r="AB973" i="7" s="1"/>
  <c r="AB974" i="7" s="1"/>
  <c r="AB975" i="7" s="1"/>
  <c r="AB976" i="7" s="1"/>
  <c r="AB977" i="7" s="1"/>
  <c r="AB978" i="7" s="1"/>
  <c r="AB979" i="7" s="1"/>
  <c r="AB980" i="7" s="1"/>
  <c r="AB981" i="7" s="1"/>
  <c r="AB982" i="7" s="1"/>
  <c r="AB983" i="7" s="1"/>
  <c r="AB984" i="7" s="1"/>
  <c r="AB985" i="7" s="1"/>
  <c r="AB986" i="7" s="1"/>
  <c r="AB987" i="7" s="1"/>
  <c r="AB988" i="7" s="1"/>
  <c r="AB989" i="7" s="1"/>
  <c r="AB990" i="7" s="1"/>
  <c r="AB991" i="7" s="1"/>
  <c r="AB992" i="7" s="1"/>
  <c r="AB993" i="7" s="1"/>
  <c r="AB994" i="7" s="1"/>
  <c r="AB995" i="7" s="1"/>
  <c r="AB996" i="7" s="1"/>
  <c r="AB997" i="7" s="1"/>
  <c r="AB998" i="7" s="1"/>
  <c r="AB999" i="7" s="1"/>
  <c r="AB1000" i="7" s="1"/>
  <c r="AB1001" i="7" s="1"/>
  <c r="AB1002" i="7" s="1"/>
  <c r="AB1003" i="7" s="1"/>
  <c r="AB1004" i="7" s="1"/>
  <c r="AB1005" i="7" s="1"/>
  <c r="AB1006" i="7" s="1"/>
  <c r="AB1007" i="7" s="1"/>
  <c r="AB1008" i="7" s="1"/>
  <c r="AB1009" i="7" s="1"/>
  <c r="AB1010" i="7" s="1"/>
  <c r="AB1011" i="7" s="1"/>
  <c r="AB1012" i="7" s="1"/>
  <c r="AB1013" i="7" s="1"/>
  <c r="AB1014" i="7" s="1"/>
  <c r="AB1015" i="7" s="1"/>
  <c r="AB1016" i="7" s="1"/>
  <c r="AB1017" i="7" s="1"/>
  <c r="AB1018" i="7" s="1"/>
  <c r="AB1019" i="7" s="1"/>
  <c r="AB1020" i="7" s="1"/>
  <c r="AB1021" i="7" s="1"/>
  <c r="AB1022" i="7" s="1"/>
  <c r="AB1023" i="7" s="1"/>
  <c r="AB1024" i="7" s="1"/>
  <c r="AB1025" i="7" s="1"/>
  <c r="AB1026" i="7" s="1"/>
  <c r="AB1027" i="7" s="1"/>
  <c r="AB1028" i="7" s="1"/>
  <c r="AB1029" i="7" s="1"/>
  <c r="AB1030" i="7" s="1"/>
  <c r="AB1031" i="7" s="1"/>
  <c r="AB1032" i="7" s="1"/>
  <c r="AB1033" i="7" s="1"/>
  <c r="AB1034" i="7" s="1"/>
  <c r="AB1035" i="7" s="1"/>
  <c r="AB1036" i="7" s="1"/>
  <c r="AB1037" i="7" s="1"/>
  <c r="AB1038" i="7" s="1"/>
  <c r="AB1039" i="7" s="1"/>
  <c r="AB1040" i="7" s="1"/>
  <c r="AB1041" i="7" s="1"/>
  <c r="AB1042" i="7" s="1"/>
  <c r="AB1043" i="7" s="1"/>
  <c r="AB1044" i="7" s="1"/>
  <c r="AB1045" i="7" s="1"/>
  <c r="AB1046" i="7" s="1"/>
  <c r="AB1047" i="7" s="1"/>
  <c r="AB1048" i="7" s="1"/>
  <c r="AB1049" i="7" s="1"/>
  <c r="AB1050" i="7" s="1"/>
  <c r="AB1051" i="7" s="1"/>
  <c r="AB1052" i="7" s="1"/>
  <c r="AB1053" i="7" s="1"/>
  <c r="AB1054" i="7" s="1"/>
  <c r="AB1055" i="7" s="1"/>
  <c r="AB1056" i="7" s="1"/>
  <c r="AB1057" i="7" s="1"/>
  <c r="AB1058" i="7" s="1"/>
  <c r="AB1059" i="7" s="1"/>
  <c r="AB1060" i="7" s="1"/>
  <c r="AB1061" i="7" s="1"/>
  <c r="AB1062" i="7" s="1"/>
  <c r="AB1063" i="7" s="1"/>
  <c r="AB1064" i="7" s="1"/>
  <c r="AB1065" i="7" s="1"/>
  <c r="AB1066" i="7" s="1"/>
  <c r="AB1067" i="7" s="1"/>
  <c r="AB1068" i="7" s="1"/>
  <c r="AB1069" i="7" s="1"/>
  <c r="AB1070" i="7" s="1"/>
  <c r="AB1071" i="7" s="1"/>
  <c r="AB1072" i="7" s="1"/>
  <c r="AB1073" i="7" s="1"/>
  <c r="AB1074" i="7" s="1"/>
  <c r="AB1075" i="7" s="1"/>
  <c r="AB1076" i="7" s="1"/>
  <c r="AB1077" i="7" s="1"/>
  <c r="AB1078" i="7" s="1"/>
  <c r="AB1079" i="7" s="1"/>
  <c r="AB1080" i="7" s="1"/>
  <c r="AB1081" i="7" s="1"/>
  <c r="AB1082" i="7" s="1"/>
  <c r="AB1083" i="7" s="1"/>
  <c r="AB1084" i="7" s="1"/>
  <c r="AB1085" i="7" s="1"/>
  <c r="AB1086" i="7" s="1"/>
  <c r="AB1087" i="7" s="1"/>
  <c r="AB1088" i="7" s="1"/>
  <c r="AB1089" i="7" s="1"/>
  <c r="AB1090" i="7" s="1"/>
  <c r="AB1091" i="7" s="1"/>
  <c r="AB1092" i="7" s="1"/>
  <c r="AB1093" i="7" s="1"/>
  <c r="AB1094" i="7" s="1"/>
  <c r="AB1095" i="7" s="1"/>
  <c r="AB1096" i="7" s="1"/>
  <c r="AB1097" i="7" s="1"/>
  <c r="AB1098" i="7" s="1"/>
  <c r="AB1099" i="7" s="1"/>
  <c r="AB1100" i="7" s="1"/>
  <c r="AB1101" i="7" s="1"/>
  <c r="AB1102" i="7" s="1"/>
  <c r="AB1103" i="7" s="1"/>
  <c r="AB1104" i="7" s="1"/>
  <c r="AB1105" i="7" s="1"/>
  <c r="AB1106" i="7" s="1"/>
  <c r="AB1107" i="7" s="1"/>
  <c r="AB1108" i="7" s="1"/>
  <c r="AB1109" i="7" s="1"/>
  <c r="AB1110" i="7" s="1"/>
  <c r="AB1111" i="7" s="1"/>
  <c r="AB1112" i="7" s="1"/>
  <c r="AB1113" i="7" s="1"/>
  <c r="AB1114" i="7" s="1"/>
  <c r="AB1115" i="7" s="1"/>
  <c r="AB1116" i="7" s="1"/>
  <c r="AB1117" i="7" s="1"/>
  <c r="AB1118" i="7" s="1"/>
  <c r="AB1119" i="7" s="1"/>
  <c r="AB1120" i="7" s="1"/>
  <c r="AB1121" i="7" s="1"/>
  <c r="AB1122" i="7" s="1"/>
  <c r="AB1123" i="7" s="1"/>
  <c r="AB1124" i="7" s="1"/>
  <c r="AB1125" i="7" s="1"/>
  <c r="AB1126" i="7" s="1"/>
  <c r="AB1127" i="7" s="1"/>
  <c r="AB1128" i="7" s="1"/>
  <c r="AB1129" i="7" s="1"/>
  <c r="AB1130" i="7" s="1"/>
  <c r="AB1131" i="7" s="1"/>
  <c r="AB1132" i="7" s="1"/>
  <c r="AB1133" i="7" s="1"/>
  <c r="AB1134" i="7" s="1"/>
  <c r="AB1135" i="7" s="1"/>
  <c r="AB1136" i="7" s="1"/>
  <c r="AB1137" i="7" s="1"/>
  <c r="AB1138" i="7" s="1"/>
  <c r="AB1139" i="7" s="1"/>
  <c r="AB1140" i="7" s="1"/>
  <c r="AB1141" i="7" s="1"/>
  <c r="AB1142" i="7" s="1"/>
  <c r="AB1143" i="7" s="1"/>
  <c r="AB1144" i="7" s="1"/>
  <c r="AB1145" i="7" s="1"/>
  <c r="AB1146" i="7" s="1"/>
  <c r="AB1147" i="7" s="1"/>
  <c r="AB1148" i="7" s="1"/>
  <c r="AB1149" i="7" s="1"/>
  <c r="AB1150" i="7" s="1"/>
  <c r="AB1151" i="7" s="1"/>
  <c r="AB1152" i="7" s="1"/>
  <c r="AB1153" i="7" s="1"/>
  <c r="AB1154" i="7" s="1"/>
  <c r="AB1155" i="7" s="1"/>
  <c r="AB1156" i="7" s="1"/>
  <c r="AB1157" i="7" s="1"/>
  <c r="AB1158" i="7" s="1"/>
  <c r="AB1159" i="7" s="1"/>
  <c r="AB1160" i="7" s="1"/>
  <c r="AB1161" i="7" s="1"/>
  <c r="AB1162" i="7" s="1"/>
  <c r="AB1163" i="7" s="1"/>
  <c r="AB1164" i="7" s="1"/>
  <c r="AB1165" i="7" s="1"/>
  <c r="AB1166" i="7" s="1"/>
  <c r="AB1167" i="7" s="1"/>
  <c r="AB1168" i="7" s="1"/>
  <c r="AB1169" i="7" s="1"/>
  <c r="AB1170" i="7" s="1"/>
  <c r="AB1171" i="7" s="1"/>
  <c r="AB1172" i="7" s="1"/>
  <c r="AB1173" i="7" s="1"/>
  <c r="AB1174" i="7" s="1"/>
  <c r="AB1175" i="7" s="1"/>
  <c r="AB1176" i="7" s="1"/>
  <c r="AB1177" i="7" s="1"/>
  <c r="AB1178" i="7" s="1"/>
  <c r="AB1179" i="7" s="1"/>
  <c r="AB1180" i="7" s="1"/>
  <c r="AB1181" i="7" s="1"/>
  <c r="AB1182" i="7" s="1"/>
  <c r="AB1183" i="7" s="1"/>
  <c r="AB1184" i="7" s="1"/>
  <c r="AB1185" i="7" s="1"/>
  <c r="AB1186" i="7" s="1"/>
  <c r="AB1187" i="7" s="1"/>
  <c r="AB1188" i="7" s="1"/>
  <c r="AB1189" i="7" s="1"/>
  <c r="AB1190" i="7" s="1"/>
  <c r="AB1191" i="7" s="1"/>
  <c r="AB1192" i="7" s="1"/>
  <c r="AB1193" i="7" s="1"/>
  <c r="AB1194" i="7" s="1"/>
  <c r="AB1195" i="7" s="1"/>
  <c r="AB1196" i="7" s="1"/>
  <c r="AB1197" i="7" s="1"/>
  <c r="AB1198" i="7" s="1"/>
  <c r="AB1199" i="7" s="1"/>
  <c r="AB1200" i="7" s="1"/>
  <c r="AB1201" i="7" s="1"/>
  <c r="AB1202" i="7" s="1"/>
  <c r="AB1203" i="7" s="1"/>
  <c r="AB1204" i="7" s="1"/>
  <c r="AB1205" i="7" s="1"/>
  <c r="AB1206" i="7" s="1"/>
  <c r="AB1207" i="7" s="1"/>
  <c r="AB1208" i="7" s="1"/>
  <c r="AB1209" i="7" s="1"/>
  <c r="AB1210" i="7" s="1"/>
  <c r="AB1211" i="7" s="1"/>
  <c r="AB1212" i="7" s="1"/>
  <c r="AB1213" i="7" s="1"/>
  <c r="AB1214" i="7" s="1"/>
  <c r="AB1215" i="7" s="1"/>
  <c r="AB1216" i="7" s="1"/>
  <c r="AB1217" i="7" s="1"/>
  <c r="AB1218" i="7" s="1"/>
  <c r="AB1219" i="7" s="1"/>
  <c r="AB1220" i="7" s="1"/>
  <c r="AB1221" i="7" s="1"/>
  <c r="AB1222" i="7" s="1"/>
  <c r="AB1223" i="7" s="1"/>
  <c r="AB1224" i="7" s="1"/>
  <c r="AB1225" i="7" s="1"/>
  <c r="AB1226" i="7" s="1"/>
  <c r="AB1227" i="7" s="1"/>
  <c r="AB1228" i="7" s="1"/>
  <c r="AB1229" i="7" s="1"/>
  <c r="AB1230" i="7" s="1"/>
  <c r="AB1231" i="7" s="1"/>
  <c r="AB1232" i="7" s="1"/>
  <c r="AB1233" i="7" s="1"/>
  <c r="AB1234" i="7" s="1"/>
  <c r="AB1235" i="7" s="1"/>
  <c r="AB1236" i="7" s="1"/>
  <c r="AB1237" i="7" s="1"/>
  <c r="AB1238" i="7" s="1"/>
  <c r="AB1239" i="7" s="1"/>
  <c r="AB1240" i="7" s="1"/>
  <c r="AB1241" i="7" s="1"/>
  <c r="AB1242" i="7" s="1"/>
  <c r="AB1243" i="7" s="1"/>
  <c r="AB1244" i="7" s="1"/>
  <c r="AB1245" i="7" s="1"/>
  <c r="AB1246" i="7" s="1"/>
  <c r="AB1247" i="7" s="1"/>
  <c r="AB1248" i="7" s="1"/>
  <c r="AB1249" i="7" s="1"/>
  <c r="AB1250" i="7" s="1"/>
  <c r="AB1251" i="7" s="1"/>
  <c r="AB1252" i="7" s="1"/>
  <c r="AB1253" i="7" s="1"/>
  <c r="AB1254" i="7" s="1"/>
  <c r="AB1255" i="7" s="1"/>
  <c r="AB1256" i="7" s="1"/>
  <c r="AB1257" i="7" s="1"/>
  <c r="AB1258" i="7" s="1"/>
  <c r="AB1259" i="7" s="1"/>
  <c r="AB1260" i="7" s="1"/>
  <c r="AB1261" i="7" s="1"/>
  <c r="AB1262" i="7" s="1"/>
  <c r="AB1263" i="7" s="1"/>
  <c r="AB1264" i="7" s="1"/>
  <c r="AB1265" i="7" s="1"/>
  <c r="AB1266" i="7" s="1"/>
  <c r="AB1267" i="7" s="1"/>
  <c r="AB1268" i="7" s="1"/>
  <c r="AB1269" i="7" s="1"/>
  <c r="AB1270" i="7" s="1"/>
  <c r="AB1271" i="7" s="1"/>
  <c r="AB1272" i="7" s="1"/>
  <c r="AB1273" i="7" s="1"/>
  <c r="AB1274" i="7" s="1"/>
  <c r="AB1275" i="7" s="1"/>
  <c r="AB1276" i="7" s="1"/>
  <c r="AB1277" i="7" s="1"/>
  <c r="AB1278" i="7" s="1"/>
  <c r="AB1279" i="7" s="1"/>
  <c r="AB1280" i="7" s="1"/>
  <c r="AB1281" i="7" s="1"/>
  <c r="AB1282" i="7" s="1"/>
  <c r="AB1283" i="7" s="1"/>
  <c r="AB1284" i="7" s="1"/>
  <c r="AB1285" i="7" s="1"/>
  <c r="AB1286" i="7" s="1"/>
  <c r="AB1287" i="7" s="1"/>
  <c r="AB1288" i="7" s="1"/>
  <c r="AB1289" i="7" s="1"/>
  <c r="AB1290" i="7" s="1"/>
  <c r="AB1291" i="7" s="1"/>
  <c r="AB1292" i="7" s="1"/>
  <c r="AB1293" i="7" s="1"/>
  <c r="AB1294" i="7" s="1"/>
  <c r="AB1295" i="7" s="1"/>
  <c r="AB1296" i="7" s="1"/>
  <c r="AB1297" i="7" s="1"/>
  <c r="AB1298" i="7" s="1"/>
  <c r="AB1299" i="7" s="1"/>
  <c r="AB1300" i="7" s="1"/>
  <c r="AB1301" i="7" s="1"/>
  <c r="AB1302" i="7" s="1"/>
  <c r="AB1303" i="7" s="1"/>
  <c r="AB1304" i="7" s="1"/>
  <c r="AB1305" i="7" s="1"/>
  <c r="AB1306" i="7" s="1"/>
  <c r="AB1307" i="7" s="1"/>
  <c r="AB1308" i="7" s="1"/>
  <c r="AB1309" i="7" s="1"/>
  <c r="AB1310" i="7" s="1"/>
  <c r="AB1311" i="7" s="1"/>
  <c r="AB1312" i="7" s="1"/>
  <c r="AB1313" i="7" s="1"/>
  <c r="AB1314" i="7" s="1"/>
  <c r="AB1315" i="7" s="1"/>
  <c r="AB1316" i="7" s="1"/>
  <c r="AB1317" i="7" s="1"/>
  <c r="AB1318" i="7" s="1"/>
  <c r="AB1319" i="7" s="1"/>
  <c r="AB1320" i="7" s="1"/>
  <c r="AB1321" i="7" s="1"/>
  <c r="AB1322" i="7" s="1"/>
  <c r="AB1323" i="7" s="1"/>
  <c r="AB1324" i="7" s="1"/>
  <c r="AB1325" i="7" s="1"/>
  <c r="AB1326" i="7" s="1"/>
  <c r="AB1327" i="7" s="1"/>
  <c r="AB1328" i="7" s="1"/>
  <c r="AB1329" i="7" s="1"/>
  <c r="AB1330" i="7" s="1"/>
  <c r="AB1331" i="7" s="1"/>
  <c r="AB1332" i="7" s="1"/>
  <c r="AB1333" i="7" s="1"/>
  <c r="AB1334" i="7" s="1"/>
  <c r="AB1335" i="7" s="1"/>
  <c r="AB1336" i="7" s="1"/>
  <c r="AB1337" i="7" s="1"/>
  <c r="AB1338" i="7" s="1"/>
  <c r="AB1339" i="7" s="1"/>
  <c r="AB1340" i="7" s="1"/>
  <c r="AB1341" i="7" s="1"/>
  <c r="AB1342" i="7" s="1"/>
  <c r="AB1343" i="7" s="1"/>
  <c r="AB1344" i="7" s="1"/>
  <c r="AB1345" i="7" s="1"/>
  <c r="AB1346" i="7" s="1"/>
  <c r="AB1347" i="7" s="1"/>
  <c r="AB1348" i="7" s="1"/>
  <c r="AB1349" i="7" s="1"/>
  <c r="AB1350" i="7" s="1"/>
  <c r="AB1351" i="7" s="1"/>
  <c r="AB1352" i="7" s="1"/>
  <c r="AB1353" i="7" s="1"/>
  <c r="AB1354" i="7" s="1"/>
  <c r="AB1355" i="7" s="1"/>
  <c r="AB1356" i="7" s="1"/>
  <c r="AB1357" i="7" s="1"/>
  <c r="AB1358" i="7" s="1"/>
  <c r="AB1359" i="7" s="1"/>
  <c r="AB1360" i="7" s="1"/>
  <c r="AB1361" i="7" s="1"/>
  <c r="AB1362" i="7" s="1"/>
  <c r="AB1363" i="7" s="1"/>
  <c r="AB1364" i="7" s="1"/>
  <c r="AB1365" i="7" s="1"/>
  <c r="AB1366" i="7" s="1"/>
  <c r="AB1367" i="7" s="1"/>
  <c r="AB1368" i="7" s="1"/>
  <c r="AB1369" i="7" s="1"/>
  <c r="AB1370" i="7" s="1"/>
  <c r="AB1371" i="7" s="1"/>
  <c r="AB1372" i="7" s="1"/>
  <c r="AB1373" i="7" s="1"/>
  <c r="AB1374" i="7" s="1"/>
  <c r="AB1375" i="7" s="1"/>
  <c r="AB1376" i="7" s="1"/>
  <c r="AB1377" i="7" s="1"/>
  <c r="AB1378" i="7" s="1"/>
  <c r="AB1379" i="7" s="1"/>
  <c r="AB1380" i="7" s="1"/>
  <c r="AB1381" i="7" s="1"/>
  <c r="AB1382" i="7" s="1"/>
  <c r="AB1383" i="7" s="1"/>
  <c r="AB1384" i="7" s="1"/>
  <c r="AB1385" i="7" s="1"/>
  <c r="AB1386" i="7" s="1"/>
  <c r="AB1387" i="7" s="1"/>
  <c r="AB1388" i="7" s="1"/>
  <c r="AB1389" i="7" s="1"/>
  <c r="AB1390" i="7" s="1"/>
  <c r="AB1391" i="7" s="1"/>
  <c r="AB1392" i="7" s="1"/>
  <c r="AB1393" i="7" s="1"/>
  <c r="AB1394" i="7" s="1"/>
  <c r="AB1395" i="7" s="1"/>
  <c r="AB1396" i="7" s="1"/>
  <c r="AB1397" i="7" s="1"/>
  <c r="AB1398" i="7" s="1"/>
  <c r="AB1399" i="7" s="1"/>
  <c r="AB1400" i="7" s="1"/>
  <c r="AB1401" i="7" s="1"/>
  <c r="AB1402" i="7" s="1"/>
  <c r="AB1403" i="7" s="1"/>
  <c r="AB1404" i="7" s="1"/>
  <c r="AB1405" i="7" s="1"/>
  <c r="AB1406" i="7" s="1"/>
  <c r="AB1407" i="7" s="1"/>
  <c r="AB1408" i="7" s="1"/>
  <c r="AB1409" i="7" s="1"/>
  <c r="AB1410" i="7" s="1"/>
  <c r="AB1411" i="7" s="1"/>
  <c r="AB1412" i="7" s="1"/>
  <c r="AB1413" i="7" s="1"/>
  <c r="AB1414" i="7" s="1"/>
  <c r="AB1415" i="7" s="1"/>
  <c r="AB1416" i="7" s="1"/>
  <c r="S54" i="2"/>
  <c r="Q41" i="2"/>
  <c r="Q35" i="1"/>
  <c r="S35" i="1" s="1"/>
  <c r="E7" i="2"/>
  <c r="E14" i="2"/>
  <c r="E21" i="2"/>
  <c r="E27" i="2"/>
  <c r="E31" i="2"/>
  <c r="E37" i="2"/>
  <c r="E40" i="2"/>
  <c r="E47" i="2"/>
  <c r="E52" i="2"/>
  <c r="E68" i="2"/>
  <c r="E77" i="2"/>
  <c r="E7" i="1"/>
  <c r="E13" i="1"/>
  <c r="E20" i="1"/>
  <c r="E26" i="1"/>
  <c r="E31" i="1"/>
  <c r="E34" i="1"/>
  <c r="E41" i="1"/>
  <c r="E46" i="1"/>
  <c r="E60" i="1"/>
  <c r="E69" i="1"/>
  <c r="Q47" i="1"/>
  <c r="S47" i="1" s="1"/>
  <c r="R10" i="1"/>
  <c r="R11" i="1" s="1"/>
  <c r="R25" i="2"/>
  <c r="S25" i="2" s="1"/>
  <c r="Q74" i="2"/>
  <c r="S74" i="2" s="1"/>
  <c r="Q73" i="2"/>
  <c r="S73" i="2" s="1"/>
  <c r="Q66" i="2"/>
  <c r="S66" i="2" s="1"/>
  <c r="Q39" i="1"/>
  <c r="S39" i="1" s="1"/>
  <c r="Q37" i="1"/>
  <c r="R18" i="2"/>
  <c r="S18" i="2" s="1"/>
  <c r="R17" i="1"/>
  <c r="S17" i="1" s="1"/>
  <c r="Q58" i="1"/>
  <c r="S58" i="1" s="1"/>
  <c r="Q65" i="1"/>
  <c r="S65" i="1" s="1"/>
  <c r="Q66" i="1"/>
  <c r="S66" i="1" s="1"/>
  <c r="R56" i="1"/>
  <c r="S56" i="1" s="1"/>
  <c r="S54" i="1"/>
  <c r="R53" i="1"/>
  <c r="S53" i="1" s="1"/>
  <c r="R44" i="1"/>
  <c r="S44" i="1" s="1"/>
  <c r="Q38" i="1"/>
  <c r="S38" i="1" s="1"/>
  <c r="Q43" i="2"/>
  <c r="S43" i="2" s="1"/>
  <c r="S37" i="1"/>
  <c r="Q32" i="1"/>
  <c r="S32" i="1" s="1"/>
  <c r="S31" i="1" s="1"/>
  <c r="R24" i="1"/>
  <c r="S24" i="1" s="1"/>
  <c r="R23" i="1"/>
  <c r="S23" i="1" s="1"/>
  <c r="R21" i="1"/>
  <c r="R22" i="1" s="1"/>
  <c r="S22" i="1" s="1"/>
  <c r="R18" i="1"/>
  <c r="S18" i="1" s="1"/>
  <c r="R15" i="1"/>
  <c r="S15" i="1" s="1"/>
  <c r="S9" i="1"/>
  <c r="U75" i="1"/>
  <c r="U83" i="2"/>
  <c r="R63" i="2"/>
  <c r="S63" i="2" s="1"/>
  <c r="R60" i="2"/>
  <c r="S60" i="2" s="1"/>
  <c r="Q53" i="2"/>
  <c r="S53" i="2" s="1"/>
  <c r="R50" i="2"/>
  <c r="S50" i="2" s="1"/>
  <c r="Q45" i="2"/>
  <c r="S45" i="2" s="1"/>
  <c r="Q44" i="2"/>
  <c r="S44" i="2" s="1"/>
  <c r="S41" i="2"/>
  <c r="Q38" i="2"/>
  <c r="S38" i="2" s="1"/>
  <c r="S37" i="2" s="1"/>
  <c r="R29" i="2"/>
  <c r="S29" i="2" s="1"/>
  <c r="R28" i="2"/>
  <c r="S28" i="2" s="1"/>
  <c r="R24" i="2"/>
  <c r="S24" i="2" s="1"/>
  <c r="R22" i="2"/>
  <c r="S22" i="2" s="1"/>
  <c r="R19" i="2"/>
  <c r="S19" i="2" s="1"/>
  <c r="R16" i="2"/>
  <c r="R17" i="2" s="1"/>
  <c r="S17" i="2" s="1"/>
  <c r="R11" i="2"/>
  <c r="R12" i="2" s="1"/>
  <c r="S12" i="2" s="1"/>
  <c r="R10" i="2"/>
  <c r="S10" i="2" s="1"/>
  <c r="S96" i="2"/>
  <c r="O7" i="2"/>
  <c r="O14" i="2"/>
  <c r="O21" i="2"/>
  <c r="O27" i="2"/>
  <c r="O31" i="2"/>
  <c r="O37" i="2"/>
  <c r="O40" i="2"/>
  <c r="O47" i="2"/>
  <c r="O52" i="2"/>
  <c r="O68" i="2"/>
  <c r="O77" i="2"/>
  <c r="S42" i="2"/>
  <c r="S48" i="2"/>
  <c r="S49" i="2"/>
  <c r="S55" i="2"/>
  <c r="S56" i="2"/>
  <c r="S57" i="2"/>
  <c r="S58" i="2"/>
  <c r="S59" i="2"/>
  <c r="S61" i="2"/>
  <c r="S62" i="2"/>
  <c r="S64" i="2"/>
  <c r="S65" i="2"/>
  <c r="S69" i="2"/>
  <c r="S70" i="2"/>
  <c r="S71" i="2"/>
  <c r="S72" i="2"/>
  <c r="S75" i="2"/>
  <c r="S32" i="2"/>
  <c r="S33" i="2"/>
  <c r="S34" i="2"/>
  <c r="S35" i="2"/>
  <c r="L7" i="2"/>
  <c r="L14" i="2"/>
  <c r="L21" i="2"/>
  <c r="L27" i="2"/>
  <c r="L31" i="2"/>
  <c r="L37" i="2"/>
  <c r="L40" i="2"/>
  <c r="L47" i="2"/>
  <c r="L52" i="2"/>
  <c r="L68" i="2"/>
  <c r="L77" i="2"/>
  <c r="I7" i="2"/>
  <c r="I14" i="2"/>
  <c r="I21" i="2"/>
  <c r="I27" i="2"/>
  <c r="I31" i="2"/>
  <c r="I37" i="2"/>
  <c r="I40" i="2"/>
  <c r="I47" i="2"/>
  <c r="I52" i="2"/>
  <c r="I68" i="2"/>
  <c r="I77" i="2"/>
  <c r="S36" i="1"/>
  <c r="S42" i="1"/>
  <c r="S43" i="1"/>
  <c r="S48" i="1"/>
  <c r="S49" i="1"/>
  <c r="S50" i="1"/>
  <c r="S51" i="1"/>
  <c r="S52" i="1"/>
  <c r="S55" i="1"/>
  <c r="S57" i="1"/>
  <c r="S61" i="1"/>
  <c r="S62" i="1"/>
  <c r="S63" i="1"/>
  <c r="S64" i="1"/>
  <c r="S67" i="1"/>
  <c r="S27" i="1"/>
  <c r="S28" i="1"/>
  <c r="S29" i="1"/>
  <c r="O7" i="1"/>
  <c r="O13" i="1"/>
  <c r="O20" i="1"/>
  <c r="O26" i="1"/>
  <c r="O31" i="1"/>
  <c r="O34" i="1"/>
  <c r="O41" i="1"/>
  <c r="O46" i="1"/>
  <c r="O60" i="1"/>
  <c r="O69" i="1"/>
  <c r="L7" i="1"/>
  <c r="L13" i="1"/>
  <c r="L20" i="1"/>
  <c r="L26" i="1"/>
  <c r="L31" i="1"/>
  <c r="L34" i="1"/>
  <c r="L41" i="1"/>
  <c r="L46" i="1"/>
  <c r="L60" i="1"/>
  <c r="L69" i="1"/>
  <c r="I7" i="1"/>
  <c r="I13" i="1"/>
  <c r="I20" i="1"/>
  <c r="I26" i="1"/>
  <c r="I31" i="1"/>
  <c r="I34" i="1"/>
  <c r="I41" i="1"/>
  <c r="I46" i="1"/>
  <c r="I60" i="1"/>
  <c r="I69" i="1"/>
  <c r="S43" i="8"/>
  <c r="S67" i="8"/>
  <c r="S71" i="8"/>
  <c r="S79" i="8"/>
  <c r="S81" i="8"/>
  <c r="S83" i="8"/>
  <c r="O7" i="8"/>
  <c r="O16" i="8"/>
  <c r="O26" i="8"/>
  <c r="O39" i="8"/>
  <c r="O35" i="8" s="1"/>
  <c r="O45" i="8"/>
  <c r="O48" i="8"/>
  <c r="O55" i="8"/>
  <c r="O60" i="8"/>
  <c r="O76" i="8"/>
  <c r="O85" i="8"/>
  <c r="L7" i="8"/>
  <c r="L16" i="8"/>
  <c r="L26" i="8"/>
  <c r="L39" i="8"/>
  <c r="L35" i="8" s="1"/>
  <c r="L45" i="8"/>
  <c r="L48" i="8"/>
  <c r="L55" i="8"/>
  <c r="L60" i="8"/>
  <c r="L76" i="8"/>
  <c r="L85" i="8"/>
  <c r="I7" i="8"/>
  <c r="I16" i="8"/>
  <c r="I26" i="8"/>
  <c r="I39" i="8"/>
  <c r="I35" i="8" s="1"/>
  <c r="I45" i="8"/>
  <c r="I48" i="8"/>
  <c r="I55" i="8"/>
  <c r="I60" i="8"/>
  <c r="I76" i="8"/>
  <c r="I85" i="8"/>
  <c r="R9" i="7"/>
  <c r="R10" i="7" s="1"/>
  <c r="S10" i="7" s="1"/>
  <c r="R19" i="7" l="1"/>
  <c r="S19" i="7" s="1"/>
  <c r="S16" i="7" s="1"/>
  <c r="I117" i="7"/>
  <c r="I113" i="7"/>
  <c r="E81" i="2"/>
  <c r="E98" i="2" s="1"/>
  <c r="S24" i="7"/>
  <c r="S23" i="7" s="1"/>
  <c r="L100" i="7"/>
  <c r="S32" i="7"/>
  <c r="S11" i="2"/>
  <c r="S87" i="7"/>
  <c r="S69" i="7"/>
  <c r="S36" i="7"/>
  <c r="S49" i="7"/>
  <c r="S63" i="7"/>
  <c r="S31" i="2"/>
  <c r="R23" i="2"/>
  <c r="S23" i="2" s="1"/>
  <c r="S21" i="2" s="1"/>
  <c r="S27" i="2"/>
  <c r="S52" i="2"/>
  <c r="S16" i="2"/>
  <c r="S14" i="2" s="1"/>
  <c r="R14" i="8"/>
  <c r="S14" i="8" s="1"/>
  <c r="S35" i="8"/>
  <c r="S13" i="8"/>
  <c r="Q73" i="8"/>
  <c r="S73" i="8" s="1"/>
  <c r="R29" i="8"/>
  <c r="S29" i="8" s="1"/>
  <c r="S26" i="8" s="1"/>
  <c r="R58" i="8"/>
  <c r="S58" i="8" s="1"/>
  <c r="S55" i="8" s="1"/>
  <c r="Q80" i="8"/>
  <c r="S80" i="8" s="1"/>
  <c r="Q50" i="8"/>
  <c r="S50" i="8" s="1"/>
  <c r="Q74" i="8"/>
  <c r="S74" i="8" s="1"/>
  <c r="Q51" i="8"/>
  <c r="S51" i="8" s="1"/>
  <c r="R24" i="8"/>
  <c r="S24" i="8" s="1"/>
  <c r="S12" i="8"/>
  <c r="R21" i="8"/>
  <c r="S21" i="8" s="1"/>
  <c r="Q82" i="8"/>
  <c r="S82" i="8" s="1"/>
  <c r="R72" i="8"/>
  <c r="S72" i="8" s="1"/>
  <c r="Q49" i="8"/>
  <c r="S49" i="8" s="1"/>
  <c r="S21" i="1"/>
  <c r="S20" i="1" s="1"/>
  <c r="E73" i="1"/>
  <c r="E90" i="1" s="1"/>
  <c r="O89" i="8"/>
  <c r="O103" i="8" s="1"/>
  <c r="L81" i="2"/>
  <c r="S68" i="2"/>
  <c r="S47" i="2"/>
  <c r="R9" i="2"/>
  <c r="S9" i="2" s="1"/>
  <c r="I89" i="8"/>
  <c r="I103" i="8" s="1"/>
  <c r="L89" i="8"/>
  <c r="L103" i="8" s="1"/>
  <c r="I81" i="2"/>
  <c r="O81" i="2"/>
  <c r="O94" i="2" s="1"/>
  <c r="S40" i="2"/>
  <c r="S9" i="7"/>
  <c r="S7" i="7" s="1"/>
  <c r="S56" i="7"/>
  <c r="E89" i="8"/>
  <c r="E107" i="8" s="1"/>
  <c r="R20" i="8"/>
  <c r="S20" i="8" s="1"/>
  <c r="O73" i="1"/>
  <c r="O86" i="1" s="1"/>
  <c r="N86" i="1" s="1"/>
  <c r="S41" i="1"/>
  <c r="S10" i="1"/>
  <c r="S34" i="1"/>
  <c r="I73" i="1"/>
  <c r="L73" i="1"/>
  <c r="S26" i="1"/>
  <c r="S60" i="1"/>
  <c r="S46" i="1"/>
  <c r="R7" i="1"/>
  <c r="S11" i="1"/>
  <c r="R16" i="1"/>
  <c r="S16" i="1" s="1"/>
  <c r="S13" i="1" s="1"/>
  <c r="I104" i="7" l="1"/>
  <c r="H113" i="7"/>
  <c r="L90" i="1"/>
  <c r="L86" i="1"/>
  <c r="I90" i="1"/>
  <c r="N94" i="2"/>
  <c r="O85" i="2"/>
  <c r="I98" i="2"/>
  <c r="I94" i="2"/>
  <c r="L94" i="2"/>
  <c r="L98" i="2"/>
  <c r="S7" i="2"/>
  <c r="S81" i="2" s="1"/>
  <c r="S98" i="2" s="1"/>
  <c r="S100" i="7"/>
  <c r="S117" i="7" s="1"/>
  <c r="K103" i="8"/>
  <c r="L94" i="8"/>
  <c r="I94" i="8"/>
  <c r="H103" i="8"/>
  <c r="O94" i="8"/>
  <c r="N103" i="8"/>
  <c r="O98" i="2"/>
  <c r="Q46" i="8"/>
  <c r="S46" i="8" s="1"/>
  <c r="S45" i="8" s="1"/>
  <c r="Q64" i="8"/>
  <c r="S64" i="8" s="1"/>
  <c r="Q66" i="8"/>
  <c r="S66" i="8" s="1"/>
  <c r="Q70" i="8"/>
  <c r="S70" i="8" s="1"/>
  <c r="S48" i="8"/>
  <c r="Q78" i="8"/>
  <c r="S78" i="8" s="1"/>
  <c r="S76" i="8" s="1"/>
  <c r="Q63" i="8"/>
  <c r="S63" i="8" s="1"/>
  <c r="Q65" i="8"/>
  <c r="S65" i="8" s="1"/>
  <c r="S16" i="8"/>
  <c r="Q69" i="8"/>
  <c r="S69" i="8" s="1"/>
  <c r="Q68" i="8"/>
  <c r="S68" i="8" s="1"/>
  <c r="Q42" i="8"/>
  <c r="S42" i="8" s="1"/>
  <c r="S39" i="8" s="1"/>
  <c r="S11" i="8"/>
  <c r="S7" i="8" s="1"/>
  <c r="R7" i="8"/>
  <c r="S7" i="1"/>
  <c r="S73" i="1" s="1"/>
  <c r="S90" i="1" s="1"/>
  <c r="O90" i="1"/>
  <c r="O77" i="1"/>
  <c r="K86" i="1" l="1"/>
  <c r="L77" i="1"/>
  <c r="I77" i="1"/>
  <c r="H86" i="1"/>
  <c r="K94" i="2"/>
  <c r="L85" i="2"/>
  <c r="I85" i="2"/>
  <c r="H94" i="2"/>
  <c r="S60" i="8"/>
  <c r="S89" i="8" s="1"/>
  <c r="S105" i="8" s="1"/>
</calcChain>
</file>

<file path=xl/sharedStrings.xml><?xml version="1.0" encoding="utf-8"?>
<sst xmlns="http://schemas.openxmlformats.org/spreadsheetml/2006/main" count="690" uniqueCount="255">
  <si>
    <t>ROOM TYPE</t>
  </si>
  <si>
    <t xml:space="preserve"> # OF RMS</t>
  </si>
  <si>
    <t>area totals</t>
  </si>
  <si>
    <t>CORE ACADEMIC SPACES</t>
  </si>
  <si>
    <t>SPECIAL EDUCATION</t>
  </si>
  <si>
    <t>Resource Room</t>
  </si>
  <si>
    <t>Small Group Room / Reading</t>
  </si>
  <si>
    <t>ART &amp; MUSIC</t>
  </si>
  <si>
    <t>Art Classroom - 25 seats</t>
  </si>
  <si>
    <t>Music Classroom / Large Group - 25-50 seats</t>
  </si>
  <si>
    <t>HEALTH &amp; PHYSICAL EDUCATION</t>
  </si>
  <si>
    <t>Gymnasium</t>
  </si>
  <si>
    <t>Gym Storeroom</t>
  </si>
  <si>
    <t>MEDIA CENTER</t>
  </si>
  <si>
    <t>Media Center/Reading Room</t>
  </si>
  <si>
    <t>DINING &amp; FOOD SERVICE</t>
  </si>
  <si>
    <t>Stage</t>
  </si>
  <si>
    <t>Kitchen</t>
  </si>
  <si>
    <t>Staff Lunch Room</t>
  </si>
  <si>
    <t>MEDICAL</t>
  </si>
  <si>
    <t>ADMINISTRATION &amp; GUIDANCE</t>
  </si>
  <si>
    <t>Conference Room</t>
  </si>
  <si>
    <t>CUSTODIAL &amp; MAINTENANCE</t>
  </si>
  <si>
    <t>Total</t>
  </si>
  <si>
    <t>OTHER</t>
  </si>
  <si>
    <t>Pre-Kindergarten w/ toilet</t>
  </si>
  <si>
    <t>New</t>
  </si>
  <si>
    <t>Classroom - General</t>
  </si>
  <si>
    <t>Science Classroom / Lab</t>
  </si>
  <si>
    <t>Self-Contained SPED</t>
  </si>
  <si>
    <t>Self-Contained SPED Toilet</t>
  </si>
  <si>
    <t>Art Classroom</t>
  </si>
  <si>
    <t>Band / Chorus - 100 seats</t>
  </si>
  <si>
    <t>VOCATIONS &amp; TECHNOLOGY</t>
  </si>
  <si>
    <t xml:space="preserve">Gymnasium </t>
  </si>
  <si>
    <t xml:space="preserve">Classroom - General </t>
  </si>
  <si>
    <t>Small Group Room</t>
  </si>
  <si>
    <t>Ensemble</t>
  </si>
  <si>
    <t>Music Practice</t>
  </si>
  <si>
    <t>Tech Clrm. - (E.G. Drafting, Business)</t>
  </si>
  <si>
    <t>Tech Shop - (E.G. Consumer, Wood)</t>
  </si>
  <si>
    <t>Phys. Ed. Storage</t>
  </si>
  <si>
    <t>Athletic Director's Office</t>
  </si>
  <si>
    <t>AUDITORIUM / DRAMA</t>
  </si>
  <si>
    <t>Auditorium Storage</t>
  </si>
  <si>
    <t>Make-up / Dressing Rooms</t>
  </si>
  <si>
    <t>Chair / Table Storage</t>
  </si>
  <si>
    <t>Medical Suite Toilet</t>
  </si>
  <si>
    <t>Interview Room</t>
  </si>
  <si>
    <t>Examination Room / Resting</t>
  </si>
  <si>
    <t>Auditorium</t>
  </si>
  <si>
    <t>Kindergarten w/ toilet</t>
  </si>
  <si>
    <r>
      <t xml:space="preserve">Other </t>
    </r>
    <r>
      <rPr>
        <i/>
        <sz val="8"/>
        <rFont val="Arial"/>
        <family val="2"/>
      </rPr>
      <t>(specify)</t>
    </r>
  </si>
  <si>
    <t>Teachers' Mail and Time Room</t>
  </si>
  <si>
    <t>Duplicating Room</t>
  </si>
  <si>
    <t>Records Room</t>
  </si>
  <si>
    <t>Principal's Secretary / Waiting</t>
  </si>
  <si>
    <t>Assistant Principal's Office</t>
  </si>
  <si>
    <t>Supervisory / Spare Office</t>
  </si>
  <si>
    <t>Guidance Office</t>
  </si>
  <si>
    <t>Guidance Storeroom</t>
  </si>
  <si>
    <t>Custodian's Office</t>
  </si>
  <si>
    <t>Custodian's Workshop</t>
  </si>
  <si>
    <t>Custodian's Storage</t>
  </si>
  <si>
    <t>Recycling Room / Trash</t>
  </si>
  <si>
    <t>Receiving and General Supply</t>
  </si>
  <si>
    <t>Storeroom</t>
  </si>
  <si>
    <t>Guidance Waiting Room</t>
  </si>
  <si>
    <t>Principal's Office w/ Conference Area</t>
  </si>
  <si>
    <t xml:space="preserve">Principal's Secretary / Waiting  </t>
  </si>
  <si>
    <t>Assistant Principal's Office - AP1</t>
  </si>
  <si>
    <t>Assistant Principal's Office - AP2</t>
  </si>
  <si>
    <t>Career Center</t>
  </si>
  <si>
    <t>Includes the net square footage measured from the inside face of the perimeter walls and includes all specific spaces assigned to a particular program area including such spaces as non-communal toilets and storage rooms.</t>
  </si>
  <si>
    <t>Controls / Lighting / Projection</t>
  </si>
  <si>
    <t>Prep Room</t>
  </si>
  <si>
    <t>Small Group Seminar (20-30 seats)</t>
  </si>
  <si>
    <t>Art Workroom w/ Storage &amp; kiln</t>
  </si>
  <si>
    <t>Teachers' Work Room</t>
  </si>
  <si>
    <t>Music Practice / Ensemble</t>
  </si>
  <si>
    <t>Architect Certification</t>
  </si>
  <si>
    <t>Name of Architect Firm:</t>
  </si>
  <si>
    <t>Name of Principal Architect:</t>
  </si>
  <si>
    <t>Signature of Principal Architect:</t>
  </si>
  <si>
    <t>Date:</t>
  </si>
  <si>
    <t>Proposed Space Summary- Elementary Schools</t>
  </si>
  <si>
    <t>Proposed Space Summary - Middle Schools</t>
  </si>
  <si>
    <t>Proposed Space Summary - High Schools</t>
  </si>
  <si>
    <t>Grossing factor (GFA/NFA)</t>
  </si>
  <si>
    <t>Includes the entire building gross square footage measured from the outside face of exterior walls</t>
  </si>
  <si>
    <r>
      <t>ROOM
NFA</t>
    </r>
    <r>
      <rPr>
        <b/>
        <vertAlign val="superscript"/>
        <sz val="10"/>
        <rFont val="Arial"/>
        <family val="2"/>
      </rPr>
      <t>1</t>
    </r>
  </si>
  <si>
    <t>Individual Room Net Floor Area (NFA)</t>
  </si>
  <si>
    <t>Total Building Net Floor Area (NFA)</t>
  </si>
  <si>
    <r>
      <t>Total Building Gross Floor Area (GFA)</t>
    </r>
    <r>
      <rPr>
        <vertAlign val="superscript"/>
        <sz val="10"/>
        <rFont val="Arial"/>
        <family val="2"/>
      </rPr>
      <t>2</t>
    </r>
  </si>
  <si>
    <t>Total Building Gross Floor Area (GFA)</t>
  </si>
  <si>
    <t>Comments</t>
  </si>
  <si>
    <t>1/2 size Genl. Clrm.</t>
  </si>
  <si>
    <t>6000 SF Min. Size</t>
  </si>
  <si>
    <t>assumed schedule 2 times / week / student</t>
  </si>
  <si>
    <t xml:space="preserve"> 3 seatings - 15SF per seat</t>
  </si>
  <si>
    <t>1600 SF for first 300 + 1 SF/student Add'l</t>
  </si>
  <si>
    <t>20 SF/Occupant</t>
  </si>
  <si>
    <t>1,100 SF min - 1,300 SF max</t>
  </si>
  <si>
    <t>900 SF min - 1,000 SF max</t>
  </si>
  <si>
    <t>Self-Contained SPED - toilet</t>
  </si>
  <si>
    <t>MSBA Guidelines
(refer to MSBA Educational Program &amp; Space Standard Guidelines)</t>
  </si>
  <si>
    <t>850 SF min - 950 SF max</t>
  </si>
  <si>
    <t>Assumed use - 25% Population - 5 times/week</t>
  </si>
  <si>
    <t>assumed use - 50% population 2 times / week</t>
  </si>
  <si>
    <t>1 period / day / student</t>
  </si>
  <si>
    <t>Assumed use - 50% Population - 5 times/week</t>
  </si>
  <si>
    <t>2/3 Enrollment @ 10 SF/Seat - 750 seats MAX</t>
  </si>
  <si>
    <t xml:space="preserve">total home rooms = enrollment / 23 students per class x 85%util. less sci CR less art CR less voc. Tech CR &amp; shops </t>
  </si>
  <si>
    <t>enrollment / 23 students per class x 85%util. x 5 / 30…(1 period / day / student (or 5 out of 30 periods/week))</t>
  </si>
  <si>
    <t>one for every science CR / lab</t>
  </si>
  <si>
    <t>enrollment x 8% - 12 students per class</t>
  </si>
  <si>
    <t>one for every full-size SPED CR</t>
  </si>
  <si>
    <t>one for first 600 students plus one per each add'l 400</t>
  </si>
  <si>
    <t>enrollment / 25 students per class x 25% of population x 5 / 30…(1 period / day / student (or 5 out of 30 periods/week))</t>
  </si>
  <si>
    <t>enrollment / 50 students per class x 25% of population x 5 / 30…(1 period / day / student (or 5 out of 30 periods/week))</t>
  </si>
  <si>
    <t>enrollment / 23 students per class x 25% of population x 5 / 30…(1 period / day / student (or 5 out of 30 periods/week))</t>
  </si>
  <si>
    <t>two for first 600 students plus one per each add'l 200</t>
  </si>
  <si>
    <t>3,650 SF for first 600 students plus 6.25 SF/student over 600</t>
  </si>
  <si>
    <t>400 SF for first 600 students plus 0.25 SF/student over 600</t>
  </si>
  <si>
    <t>300 SF for first 600 students plus 0.25 SF/student over 600</t>
  </si>
  <si>
    <t>none for first 1000 students plus one per each 400 students over 1000</t>
  </si>
  <si>
    <t>one per each 200 students</t>
  </si>
  <si>
    <t>100 SF for first 600 students plus 0.125 SF/student over 600</t>
  </si>
  <si>
    <t>400 SF for first 600 students plus 0.5 SF/student over 600</t>
  </si>
  <si>
    <t>one for first 600 students plus one per each add'l 200</t>
  </si>
  <si>
    <t>one for each 500 students</t>
  </si>
  <si>
    <t>one for each 400 students</t>
  </si>
  <si>
    <t>one for each 200 students</t>
  </si>
  <si>
    <t>one for first 400 students plus one per each add'l 400</t>
  </si>
  <si>
    <t>enrollment / 23 students per class x 50% of population x 2 / 30…(2 period / week / student (or 2 out of 30 periods/week))</t>
  </si>
  <si>
    <t>one for every art CR</t>
  </si>
  <si>
    <t>enrollment / 100 students per class x 50% of population x 2 / 30…(2 periods / week / student (or 2 out of 30 periods/week))</t>
  </si>
  <si>
    <t>200 SF for first 400 students plus 0.25 SF/student over 400</t>
  </si>
  <si>
    <t>one per each 250 students</t>
  </si>
  <si>
    <t>300 SF for first 400 students plus 0.5 SF/student over400</t>
  </si>
  <si>
    <t>300 SF for first 600 students plus 0.5 SF/student over 600</t>
  </si>
  <si>
    <t>none for first 500 students plus one per each 500 students over 500</t>
  </si>
  <si>
    <t>enrollment / 23 less K CRs</t>
  </si>
  <si>
    <t>enrollment / 25 students per class x 2 / 30…(2 period / week / student (or 2 out of 30 periods/week))</t>
  </si>
  <si>
    <t>one per 150 students</t>
  </si>
  <si>
    <t>2,020 SF for first 300 students plus 4.5 SF/student over 300</t>
  </si>
  <si>
    <t>15/Occ SF Din. - 10/Occ SFAud.</t>
  </si>
  <si>
    <t>200 SF for first 400 students plus 0.333 SF/student over 400</t>
  </si>
  <si>
    <t>200 SF for first 300 students plus 0.333 SF/student over 300</t>
  </si>
  <si>
    <t>one per each 600 students</t>
  </si>
  <si>
    <t>one per each 300 students</t>
  </si>
  <si>
    <t>200 SF for first 300 students plus 0.667 SF/student over 300</t>
  </si>
  <si>
    <t>300 SF for first 300 students plus 0.5 SF/student over 300</t>
  </si>
  <si>
    <t>2,680 SF for first 400 students plus 5.75 SF/student over 400</t>
  </si>
  <si>
    <t>General Classrooms - Grade 1-6</t>
  </si>
  <si>
    <t>assume 1/7 enrollment in K - enrollment / 7 x 18 students per CR</t>
  </si>
  <si>
    <t>300 SF for first 300 students plus 0.5 SF/student over300</t>
  </si>
  <si>
    <t>Existing Conditions</t>
  </si>
  <si>
    <t>Existing to Remain/Renovated</t>
  </si>
  <si>
    <t>PROPOSED</t>
  </si>
  <si>
    <t>2 seatings - 15SF per seat</t>
  </si>
  <si>
    <t>I hereby certify that all of the information provided in this "Proposed Space Summary"  is true, complete and accurate and, except as agreed to in writing by the Massachusetts School Building Authority, in accordance with the guidelines, rules, regulations and policies of the Massachusetts School Building Authority to the best of my knowledge and belief.  A true statement, made under the penalties of perjury.</t>
  </si>
  <si>
    <t>FILL IN SCHOOL NAME HERE</t>
  </si>
  <si>
    <t>Teacher Planning</t>
  </si>
  <si>
    <t>825 SF min - 950 SF max</t>
  </si>
  <si>
    <t>Central Chemical Storage Rm</t>
  </si>
  <si>
    <t xml:space="preserve">3 x85% ut=20 Seats-1 per /day/student </t>
  </si>
  <si>
    <t>Music Storage</t>
  </si>
  <si>
    <t>Scramble Serving Area</t>
  </si>
  <si>
    <t>Enrollment</t>
  </si>
  <si>
    <t>5.6 sf/student total</t>
  </si>
  <si>
    <t>PE Alternatives</t>
  </si>
  <si>
    <t>High School Enrollment Lookup Table</t>
  </si>
  <si>
    <t>Allowed GSF/student</t>
  </si>
  <si>
    <t>GSF/student</t>
  </si>
  <si>
    <t>Design Enrollment</t>
  </si>
  <si>
    <t>Allowable GSF/Students</t>
  </si>
  <si>
    <t>General Classrooms - Grades 1-5</t>
  </si>
  <si>
    <t>General Classrooms - Grades 6-8</t>
  </si>
  <si>
    <t>Self-Contained SPED - Grades 6-8 toilet</t>
  </si>
  <si>
    <t>Resource Room - Grades 6-8</t>
  </si>
  <si>
    <t>Art Classroom - Grades 1-5</t>
  </si>
  <si>
    <t>Art Classroom - Grades 6-8</t>
  </si>
  <si>
    <t xml:space="preserve">Band / Chorus - 100 seats </t>
  </si>
  <si>
    <t>200 SF for first 300 + .333 SF/student Add'l</t>
  </si>
  <si>
    <t>200 SF for first 400 + .25 SF/student Add'l</t>
  </si>
  <si>
    <t>Conference room</t>
  </si>
  <si>
    <t>General Waiting Room</t>
  </si>
  <si>
    <t xml:space="preserve">Guidance Office </t>
  </si>
  <si>
    <t xml:space="preserve">Guidance Storeroom </t>
  </si>
  <si>
    <t xml:space="preserve">Storeroom </t>
  </si>
  <si>
    <t>Computer Lab</t>
  </si>
  <si>
    <t>Proposed Space Summary- K - 8 Schools</t>
  </si>
  <si>
    <t>(List classrooms of different sizes separately)</t>
  </si>
  <si>
    <t>(List rooms of different sizes separately)</t>
  </si>
  <si>
    <t>200 SF for first 400 students plus 0.333 SF/ student over 300</t>
  </si>
  <si>
    <t>Other (specify)</t>
  </si>
  <si>
    <t>Network / Telecom Room</t>
  </si>
  <si>
    <t>Cafeteria / Student Lounge / Break-out</t>
  </si>
  <si>
    <t>Media Center / Reading Room</t>
  </si>
  <si>
    <t>Nurses' Office / Waiting Room</t>
  </si>
  <si>
    <t>Cafeteria / Dining</t>
  </si>
  <si>
    <t>Chair / Table / Equipment Storage</t>
  </si>
  <si>
    <t xml:space="preserve">Music Practice / Ensemble </t>
  </si>
  <si>
    <t>General Office / Waiting Room / Toilet</t>
  </si>
  <si>
    <t>Self-Contained SPED - Grades 6-8</t>
  </si>
  <si>
    <t>Music Practice / Ensemble - Grades 6-8</t>
  </si>
  <si>
    <t>Music Practice / Ensemble - Grades 1-5</t>
  </si>
  <si>
    <t>Health Instructor's Office w/ Shower &amp; Toilet</t>
  </si>
  <si>
    <t>Locker Rooms - Boys / Girls w/ Toilets</t>
  </si>
  <si>
    <t>Small Group Seminar (20-30 seats) / Resource</t>
  </si>
  <si>
    <r>
      <t>Health Instructor's Office</t>
    </r>
    <r>
      <rPr>
        <sz val="6"/>
        <rFont val="Arial"/>
        <family val="2"/>
      </rPr>
      <t xml:space="preserve"> </t>
    </r>
    <r>
      <rPr>
        <sz val="8"/>
        <rFont val="Arial"/>
        <family val="2"/>
      </rPr>
      <t>w/ Shower &amp; Toilet</t>
    </r>
  </si>
  <si>
    <t>Cafetorium / Dining</t>
  </si>
  <si>
    <t>Chorus - 50 - 100 seats</t>
  </si>
  <si>
    <t>Band - 50 - 100 seats</t>
  </si>
  <si>
    <t>Tech Clrm. -  (E.G. Drafting, Business)</t>
  </si>
  <si>
    <t>Tech Shop -  (E.G. Consumer, Wood)</t>
  </si>
  <si>
    <t>Proposed Student Capacity / Enrollment</t>
  </si>
  <si>
    <t xml:space="preserve">Prep room </t>
  </si>
  <si>
    <t>NON-PROGRAMMED SPACES</t>
  </si>
  <si>
    <t>Unoccupied Closets, Supply Rooms &amp; Storage Rooms</t>
  </si>
  <si>
    <t>Toilet Rooms</t>
  </si>
  <si>
    <t>'</t>
  </si>
  <si>
    <t xml:space="preserve"> </t>
  </si>
  <si>
    <t>900-1,300 SF equal to surrounding classrooms</t>
  </si>
  <si>
    <t>Other</t>
  </si>
  <si>
    <t>Includes exterior walls, interior partitions, chases, and other areas not listed above.  Do not calculate this area, it is assumed to equal the difference between the Total Building Gross Floor Area and area not accounted for above.</t>
  </si>
  <si>
    <t>% of GFA</t>
  </si>
  <si>
    <t>Other Occupied Rooms (list separately)</t>
  </si>
  <si>
    <r>
      <t>Remaining</t>
    </r>
    <r>
      <rPr>
        <vertAlign val="superscript"/>
        <sz val="8"/>
        <rFont val="Arial"/>
        <family val="2"/>
      </rPr>
      <t>3</t>
    </r>
  </si>
  <si>
    <t>Remaining</t>
  </si>
  <si>
    <t>Enter grade enrollments below</t>
  </si>
  <si>
    <t>Middle/Jr. High Enrollment typically (6-8)</t>
  </si>
  <si>
    <t>850-950 SF equal to surrounding classrooms</t>
  </si>
  <si>
    <t>Enter Date</t>
  </si>
  <si>
    <t>Enter Submittal</t>
  </si>
  <si>
    <t>Preferred Schematic Report</t>
  </si>
  <si>
    <t>Schematic Design Submittal</t>
  </si>
  <si>
    <t>Design Development Submittal</t>
  </si>
  <si>
    <t>60% Construction Documents</t>
  </si>
  <si>
    <t>90% Construction Documents</t>
  </si>
  <si>
    <t>825-950 SF equal to surrounding classrooms</t>
  </si>
  <si>
    <t>Non-Programmed space areas are</t>
  </si>
  <si>
    <t>Final Construction Documents</t>
  </si>
  <si>
    <t>required to be included in the</t>
  </si>
  <si>
    <t>following submittals:</t>
  </si>
  <si>
    <t>Unoccupied MEP/FP Spaces</t>
  </si>
  <si>
    <t>Circulation (corridors, stairs, ramps &amp; elevators)</t>
  </si>
  <si>
    <t>Preliminary Design Program</t>
  </si>
  <si>
    <t>Elementary Enrollment typically (K-5)</t>
  </si>
  <si>
    <t>Self-Contained SPED - Grades K-5</t>
  </si>
  <si>
    <t>Self-Contained SPED - Grades K-5 toilet</t>
  </si>
  <si>
    <t>Resource Room - Grades K-5</t>
  </si>
  <si>
    <t>% of Elementary Students</t>
  </si>
  <si>
    <t>% of Middle / Jr High Students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</si>
</sst>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
    <numFmt numFmtId="165" formatCode="0.000"/>
    <numFmt numFmtId="166" formatCode="_(* #,##0_);_(* \(#,##0\);_(* &quot;-&quot;??_);_(@_)"/>
    <numFmt numFmtId="167" formatCode="#,##0\ \ "/>
    <numFmt numFmtId="168" formatCode="#,##0.00\ \ "/>
    <numFmt numFmtId="169" formatCode="0.00\ \ "/>
    <numFmt numFmtId="170" formatCode="#,##0.000"/>
    <numFmt numFmtId="171" formatCode="\ \ \ \ #,##0"/>
    <numFmt numFmtId="172" formatCode="\ \ #,##0"/>
  </numFmts>
  <fonts count="27" x14ac:knownFonts="1">
    <font>
      <sz val="10"/>
      <name val="Arial"/>
    </font>
    <font>
      <sz val="10"/>
      <name val="Arial"/>
      <family val="2"/>
    </font>
    <font>
      <sz val="8"/>
      <name val="Arial"/>
      <family val="2"/>
    </font>
    <font>
      <b/>
      <sz val="8"/>
      <name val="Arial"/>
      <family val="2"/>
    </font>
    <font>
      <b/>
      <sz val="8"/>
      <name val="Arial Narrow"/>
      <family val="2"/>
    </font>
    <font>
      <sz val="8"/>
      <name val="Arial"/>
      <family val="2"/>
    </font>
    <font>
      <b/>
      <sz val="8"/>
      <name val="Arial"/>
      <family val="2"/>
    </font>
    <font>
      <b/>
      <u/>
      <sz val="8"/>
      <name val="Arial Narrow"/>
      <family val="2"/>
    </font>
    <font>
      <u/>
      <sz val="8"/>
      <name val="Arial"/>
      <family val="2"/>
    </font>
    <font>
      <b/>
      <u/>
      <sz val="8"/>
      <name val="Arial"/>
      <family val="2"/>
    </font>
    <font>
      <b/>
      <u/>
      <sz val="8"/>
      <name val="Arial"/>
      <family val="2"/>
    </font>
    <font>
      <u/>
      <sz val="8"/>
      <name val="Arial"/>
      <family val="2"/>
    </font>
    <font>
      <sz val="6"/>
      <name val="Arial"/>
      <family val="2"/>
    </font>
    <font>
      <i/>
      <sz val="8"/>
      <name val="Arial"/>
      <family val="2"/>
    </font>
    <font>
      <i/>
      <sz val="16"/>
      <name val="Arial"/>
      <family val="2"/>
    </font>
    <font>
      <b/>
      <i/>
      <sz val="16"/>
      <name val="Arial"/>
      <family val="2"/>
    </font>
    <font>
      <b/>
      <vertAlign val="superscript"/>
      <sz val="10"/>
      <name val="Arial"/>
      <family val="2"/>
    </font>
    <font>
      <vertAlign val="superscript"/>
      <sz val="10"/>
      <name val="Arial"/>
      <family val="2"/>
    </font>
    <font>
      <b/>
      <i/>
      <sz val="8"/>
      <name val="Arial Narrow"/>
      <family val="2"/>
    </font>
    <font>
      <b/>
      <i/>
      <sz val="12"/>
      <name val="Arial"/>
      <family val="2"/>
    </font>
    <font>
      <b/>
      <i/>
      <sz val="10"/>
      <name val="Arial"/>
      <family val="2"/>
    </font>
    <font>
      <b/>
      <sz val="20"/>
      <color indexed="10"/>
      <name val="Arial Narrow"/>
      <family val="2"/>
    </font>
    <font>
      <sz val="6"/>
      <name val="Arial"/>
      <family val="2"/>
    </font>
    <font>
      <sz val="7"/>
      <name val="Arial"/>
      <family val="2"/>
    </font>
    <font>
      <vertAlign val="superscript"/>
      <sz val="8"/>
      <name val="Arial"/>
      <family val="2"/>
    </font>
    <font>
      <sz val="9"/>
      <name val="Arial"/>
      <family val="2"/>
    </font>
    <font>
      <b/>
      <sz val="9"/>
      <name val="Arial"/>
      <family val="2"/>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s>
  <borders count="9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right style="hair">
        <color indexed="64"/>
      </right>
      <top/>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medium">
        <color indexed="64"/>
      </top>
      <bottom style="hair">
        <color indexed="64"/>
      </bottom>
      <diagonal/>
    </border>
    <border>
      <left style="medium">
        <color indexed="64"/>
      </left>
      <right style="medium">
        <color indexed="64"/>
      </right>
      <top/>
      <bottom/>
      <diagonal/>
    </border>
    <border>
      <left/>
      <right/>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medium">
        <color indexed="64"/>
      </top>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28">
    <xf numFmtId="0" fontId="0" fillId="0" borderId="0" xfId="0"/>
    <xf numFmtId="0" fontId="2" fillId="0" borderId="0" xfId="0" applyFont="1" applyBorder="1"/>
    <xf numFmtId="3" fontId="2" fillId="0" borderId="0" xfId="0" applyNumberFormat="1" applyFont="1" applyBorder="1" applyAlignment="1"/>
    <xf numFmtId="3" fontId="2" fillId="0" borderId="0" xfId="0" applyNumberFormat="1" applyFont="1" applyBorder="1"/>
    <xf numFmtId="3" fontId="2" fillId="0" borderId="0" xfId="0" applyNumberFormat="1" applyFont="1" applyFill="1" applyBorder="1"/>
    <xf numFmtId="0" fontId="2" fillId="0" borderId="0" xfId="0" applyFont="1"/>
    <xf numFmtId="0" fontId="2" fillId="0" borderId="1" xfId="0" applyFont="1" applyBorder="1"/>
    <xf numFmtId="3" fontId="2" fillId="0" borderId="1" xfId="0" applyNumberFormat="1" applyFont="1" applyBorder="1" applyAlignment="1"/>
    <xf numFmtId="3" fontId="2" fillId="0" borderId="1" xfId="0" applyNumberFormat="1" applyFont="1" applyBorder="1"/>
    <xf numFmtId="0" fontId="4" fillId="0" borderId="2" xfId="0" applyFont="1" applyFill="1" applyBorder="1"/>
    <xf numFmtId="0" fontId="2" fillId="0" borderId="0" xfId="0" applyFont="1" applyFill="1"/>
    <xf numFmtId="3"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9" fillId="2" borderId="3" xfId="0" applyFont="1" applyFill="1" applyBorder="1"/>
    <xf numFmtId="0" fontId="6" fillId="0" borderId="3" xfId="0" applyFont="1" applyFill="1" applyBorder="1"/>
    <xf numFmtId="0" fontId="5" fillId="0" borderId="4" xfId="0" applyFont="1" applyFill="1" applyBorder="1"/>
    <xf numFmtId="3" fontId="5" fillId="0" borderId="5" xfId="0" applyNumberFormat="1" applyFont="1" applyFill="1" applyBorder="1" applyAlignment="1">
      <alignment horizontal="center"/>
    </xf>
    <xf numFmtId="0" fontId="5" fillId="0" borderId="6" xfId="0" applyFont="1" applyFill="1" applyBorder="1" applyAlignment="1">
      <alignment horizontal="center"/>
    </xf>
    <xf numFmtId="3" fontId="5" fillId="0" borderId="7" xfId="0" applyNumberFormat="1" applyFont="1" applyFill="1" applyBorder="1"/>
    <xf numFmtId="3" fontId="5" fillId="0" borderId="0" xfId="0" applyNumberFormat="1" applyFont="1" applyFill="1" applyBorder="1"/>
    <xf numFmtId="0" fontId="5" fillId="0" borderId="0" xfId="0" applyFont="1"/>
    <xf numFmtId="0" fontId="6" fillId="2" borderId="3" xfId="0" applyFont="1" applyFill="1" applyBorder="1"/>
    <xf numFmtId="3" fontId="2" fillId="0" borderId="5" xfId="0" applyNumberFormat="1" applyFont="1" applyFill="1" applyBorder="1" applyAlignment="1">
      <alignment horizontal="center"/>
    </xf>
    <xf numFmtId="0" fontId="3" fillId="0" borderId="3" xfId="0" applyFont="1" applyFill="1" applyBorder="1" applyAlignment="1">
      <alignment wrapText="1"/>
    </xf>
    <xf numFmtId="0" fontId="2" fillId="0" borderId="4" xfId="0" applyFont="1" applyFill="1" applyBorder="1" applyAlignment="1">
      <alignment wrapText="1"/>
    </xf>
    <xf numFmtId="0" fontId="3" fillId="2" borderId="3" xfId="0" applyFont="1" applyFill="1" applyBorder="1" applyAlignment="1">
      <alignment wrapText="1"/>
    </xf>
    <xf numFmtId="0" fontId="8" fillId="0" borderId="6" xfId="0" applyFont="1" applyFill="1" applyBorder="1" applyAlignment="1">
      <alignment horizontal="center"/>
    </xf>
    <xf numFmtId="3" fontId="2" fillId="0" borderId="7" xfId="0" applyNumberFormat="1" applyFont="1" applyFill="1" applyBorder="1" applyAlignment="1">
      <alignment horizontal="center"/>
    </xf>
    <xf numFmtId="3" fontId="2" fillId="0" borderId="0" xfId="0" applyNumberFormat="1" applyFont="1" applyFill="1" applyBorder="1" applyAlignment="1">
      <alignment horizontal="center"/>
    </xf>
    <xf numFmtId="3" fontId="2" fillId="0" borderId="7" xfId="0" applyNumberFormat="1" applyFont="1" applyFill="1" applyBorder="1"/>
    <xf numFmtId="3" fontId="2" fillId="0" borderId="5" xfId="0" quotePrefix="1" applyNumberFormat="1" applyFont="1" applyFill="1" applyBorder="1" applyAlignment="1">
      <alignment horizontal="center"/>
    </xf>
    <xf numFmtId="0" fontId="3" fillId="2" borderId="3" xfId="0" applyFont="1" applyFill="1" applyBorder="1"/>
    <xf numFmtId="0" fontId="2" fillId="0" borderId="4" xfId="0" applyFont="1" applyFill="1" applyBorder="1"/>
    <xf numFmtId="3" fontId="5" fillId="0" borderId="8" xfId="0" applyNumberFormat="1" applyFont="1" applyFill="1" applyBorder="1" applyAlignment="1">
      <alignment horizontal="center"/>
    </xf>
    <xf numFmtId="3" fontId="5" fillId="0" borderId="5" xfId="0" applyNumberFormat="1" applyFont="1" applyFill="1" applyBorder="1" applyAlignment="1">
      <alignment horizontal="right"/>
    </xf>
    <xf numFmtId="3" fontId="2" fillId="0" borderId="0" xfId="0" quotePrefix="1" applyNumberFormat="1" applyFont="1" applyFill="1" applyBorder="1" applyAlignment="1">
      <alignment horizontal="right"/>
    </xf>
    <xf numFmtId="0" fontId="3" fillId="2" borderId="3" xfId="0" applyFont="1" applyFill="1" applyBorder="1" applyAlignment="1">
      <alignment horizontal="left" wrapText="1"/>
    </xf>
    <xf numFmtId="0" fontId="2" fillId="0" borderId="4" xfId="0" applyFont="1" applyFill="1" applyBorder="1" applyAlignment="1">
      <alignment horizontal="left" wrapText="1"/>
    </xf>
    <xf numFmtId="0" fontId="5" fillId="0" borderId="6" xfId="0" applyFont="1" applyFill="1" applyBorder="1" applyAlignment="1">
      <alignment horizontal="center" vertical="center"/>
    </xf>
    <xf numFmtId="3" fontId="5" fillId="0" borderId="9" xfId="0" applyNumberFormat="1" applyFont="1" applyFill="1" applyBorder="1" applyAlignment="1">
      <alignment horizontal="center"/>
    </xf>
    <xf numFmtId="3" fontId="5" fillId="0" borderId="5" xfId="0" quotePrefix="1" applyNumberFormat="1" applyFont="1" applyFill="1" applyBorder="1" applyAlignment="1">
      <alignment horizontal="center"/>
    </xf>
    <xf numFmtId="0" fontId="3" fillId="2" borderId="10" xfId="0" applyFont="1" applyFill="1" applyBorder="1"/>
    <xf numFmtId="0" fontId="2" fillId="0" borderId="11" xfId="0" applyFont="1" applyFill="1" applyBorder="1"/>
    <xf numFmtId="3" fontId="5" fillId="0" borderId="12" xfId="0" applyNumberFormat="1" applyFont="1" applyFill="1" applyBorder="1" applyAlignment="1">
      <alignment horizontal="center"/>
    </xf>
    <xf numFmtId="0" fontId="5" fillId="0" borderId="13" xfId="0" applyFont="1" applyFill="1" applyBorder="1" applyAlignment="1">
      <alignment horizontal="center"/>
    </xf>
    <xf numFmtId="3" fontId="2" fillId="0" borderId="14" xfId="0" applyNumberFormat="1" applyFont="1" applyFill="1" applyBorder="1"/>
    <xf numFmtId="0" fontId="3" fillId="2" borderId="15" xfId="0" applyFont="1" applyFill="1" applyBorder="1"/>
    <xf numFmtId="0" fontId="2" fillId="0" borderId="16" xfId="0" applyFont="1" applyFill="1" applyBorder="1"/>
    <xf numFmtId="3" fontId="5" fillId="0" borderId="17" xfId="0" applyNumberFormat="1" applyFont="1" applyFill="1" applyBorder="1" applyAlignment="1">
      <alignment horizontal="center"/>
    </xf>
    <xf numFmtId="0" fontId="5" fillId="0" borderId="18" xfId="0" applyFont="1" applyFill="1" applyBorder="1" applyAlignment="1">
      <alignment horizontal="center"/>
    </xf>
    <xf numFmtId="3" fontId="2" fillId="0" borderId="16" xfId="0" applyNumberFormat="1" applyFont="1" applyFill="1" applyBorder="1"/>
    <xf numFmtId="0" fontId="3" fillId="2" borderId="19" xfId="0" applyFont="1" applyFill="1" applyBorder="1"/>
    <xf numFmtId="0" fontId="2" fillId="0" borderId="7" xfId="0" applyFont="1" applyFill="1" applyBorder="1"/>
    <xf numFmtId="3" fontId="5" fillId="0" borderId="20" xfId="0" applyNumberFormat="1" applyFont="1" applyFill="1" applyBorder="1" applyAlignment="1">
      <alignment horizontal="center"/>
    </xf>
    <xf numFmtId="9" fontId="5" fillId="0" borderId="6" xfId="0" applyNumberFormat="1" applyFont="1" applyFill="1" applyBorder="1" applyAlignment="1">
      <alignment horizontal="center"/>
    </xf>
    <xf numFmtId="4" fontId="5" fillId="0" borderId="20" xfId="0" applyNumberFormat="1" applyFont="1" applyFill="1" applyBorder="1" applyAlignment="1">
      <alignment horizontal="center"/>
    </xf>
    <xf numFmtId="3" fontId="2" fillId="0" borderId="21" xfId="0" applyNumberFormat="1" applyFont="1" applyFill="1" applyBorder="1"/>
    <xf numFmtId="3" fontId="2" fillId="0" borderId="8" xfId="0" applyNumberFormat="1" applyFont="1" applyFill="1" applyBorder="1"/>
    <xf numFmtId="0" fontId="2" fillId="2" borderId="7" xfId="0" applyFont="1" applyFill="1" applyBorder="1"/>
    <xf numFmtId="4" fontId="5" fillId="0" borderId="20" xfId="0" applyNumberFormat="1" applyFont="1" applyBorder="1" applyAlignment="1">
      <alignment horizontal="center"/>
    </xf>
    <xf numFmtId="9" fontId="5" fillId="0" borderId="6" xfId="0" applyNumberFormat="1" applyFont="1" applyBorder="1" applyAlignment="1">
      <alignment horizontal="center"/>
    </xf>
    <xf numFmtId="0" fontId="3" fillId="2" borderId="22" xfId="0" applyFont="1" applyFill="1" applyBorder="1"/>
    <xf numFmtId="0" fontId="2" fillId="2" borderId="14" xfId="0" applyFont="1" applyFill="1" applyBorder="1"/>
    <xf numFmtId="4" fontId="5" fillId="0" borderId="12" xfId="0" applyNumberFormat="1" applyFont="1" applyBorder="1" applyAlignment="1">
      <alignment horizontal="center"/>
    </xf>
    <xf numFmtId="9" fontId="5" fillId="0" borderId="13" xfId="0" applyNumberFormat="1" applyFont="1" applyBorder="1" applyAlignment="1">
      <alignment horizontal="center"/>
    </xf>
    <xf numFmtId="3" fontId="2" fillId="0" borderId="23" xfId="0" applyNumberFormat="1" applyFont="1" applyBorder="1"/>
    <xf numFmtId="3" fontId="5" fillId="0" borderId="19" xfId="0" applyNumberFormat="1" applyFont="1" applyFill="1" applyBorder="1" applyAlignment="1">
      <alignment horizontal="center"/>
    </xf>
    <xf numFmtId="3" fontId="5" fillId="0" borderId="24" xfId="0" applyNumberFormat="1" applyFont="1" applyFill="1" applyBorder="1" applyAlignment="1">
      <alignment horizontal="center"/>
    </xf>
    <xf numFmtId="4" fontId="5" fillId="0" borderId="5" xfId="0" applyNumberFormat="1" applyFont="1" applyFill="1" applyBorder="1" applyAlignment="1">
      <alignment horizontal="center"/>
    </xf>
    <xf numFmtId="4" fontId="5" fillId="0" borderId="5" xfId="0" applyNumberFormat="1" applyFont="1" applyBorder="1" applyAlignment="1">
      <alignment horizontal="center"/>
    </xf>
    <xf numFmtId="4" fontId="5" fillId="0" borderId="25" xfId="0" applyNumberFormat="1" applyFont="1" applyBorder="1" applyAlignment="1">
      <alignment horizontal="center"/>
    </xf>
    <xf numFmtId="3" fontId="5" fillId="0" borderId="25" xfId="0" applyNumberFormat="1" applyFont="1" applyFill="1" applyBorder="1" applyAlignment="1">
      <alignment horizontal="center"/>
    </xf>
    <xf numFmtId="3" fontId="3" fillId="0" borderId="26"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6" fillId="0" borderId="27"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3" fontId="14" fillId="0" borderId="0" xfId="0" applyNumberFormat="1" applyFont="1" applyFill="1" applyBorder="1"/>
    <xf numFmtId="0" fontId="14" fillId="0" borderId="0" xfId="0" applyFont="1"/>
    <xf numFmtId="0" fontId="3" fillId="0" borderId="1" xfId="0" applyFont="1" applyBorder="1"/>
    <xf numFmtId="3" fontId="2" fillId="0" borderId="0" xfId="0" applyNumberFormat="1" applyFont="1" applyFill="1" applyBorder="1" applyAlignment="1"/>
    <xf numFmtId="0" fontId="2" fillId="0" borderId="0" xfId="0" applyFont="1" applyFill="1" applyBorder="1"/>
    <xf numFmtId="0" fontId="9" fillId="0" borderId="3" xfId="0" applyFont="1" applyFill="1" applyBorder="1"/>
    <xf numFmtId="0" fontId="3" fillId="0" borderId="3" xfId="0" applyFont="1" applyFill="1" applyBorder="1" applyAlignment="1">
      <alignment horizontal="left" wrapText="1"/>
    </xf>
    <xf numFmtId="0" fontId="3" fillId="0" borderId="3" xfId="0" applyFont="1" applyFill="1" applyBorder="1"/>
    <xf numFmtId="0" fontId="3" fillId="0" borderId="0" xfId="0" applyFont="1" applyBorder="1"/>
    <xf numFmtId="3" fontId="5" fillId="0" borderId="29" xfId="0" applyNumberFormat="1" applyFont="1" applyFill="1" applyBorder="1" applyAlignment="1">
      <alignment horizontal="center"/>
    </xf>
    <xf numFmtId="0" fontId="5" fillId="0" borderId="30" xfId="0" applyFont="1" applyFill="1" applyBorder="1" applyAlignment="1">
      <alignment horizontal="center"/>
    </xf>
    <xf numFmtId="3" fontId="2" fillId="0" borderId="4" xfId="0" applyNumberFormat="1" applyFont="1" applyFill="1" applyBorder="1"/>
    <xf numFmtId="3" fontId="5" fillId="0" borderId="31" xfId="0" applyNumberFormat="1" applyFont="1" applyFill="1" applyBorder="1" applyAlignment="1">
      <alignment horizontal="center"/>
    </xf>
    <xf numFmtId="0" fontId="5" fillId="0" borderId="32" xfId="0" applyFont="1" applyFill="1" applyBorder="1" applyAlignment="1">
      <alignment horizontal="center"/>
    </xf>
    <xf numFmtId="3" fontId="2" fillId="0" borderId="33" xfId="0" applyNumberFormat="1" applyFont="1" applyFill="1" applyBorder="1"/>
    <xf numFmtId="0" fontId="5" fillId="0" borderId="25" xfId="0" applyFont="1" applyFill="1" applyBorder="1" applyAlignment="1">
      <alignment horizontal="center"/>
    </xf>
    <xf numFmtId="0" fontId="5" fillId="0" borderId="24" xfId="0" applyFont="1" applyFill="1" applyBorder="1" applyAlignment="1">
      <alignment horizontal="center"/>
    </xf>
    <xf numFmtId="0" fontId="7" fillId="0" borderId="10" xfId="0" applyFont="1" applyFill="1" applyBorder="1" applyAlignment="1">
      <alignment horizontal="center" wrapText="1"/>
    </xf>
    <xf numFmtId="0" fontId="7" fillId="0" borderId="11" xfId="0" applyFont="1" applyFill="1" applyBorder="1" applyAlignment="1">
      <alignment horizontal="center" wrapText="1"/>
    </xf>
    <xf numFmtId="3" fontId="6" fillId="0" borderId="34" xfId="0" applyNumberFormat="1" applyFont="1" applyFill="1" applyBorder="1" applyAlignment="1">
      <alignment horizontal="center" vertical="center" wrapText="1"/>
    </xf>
    <xf numFmtId="0" fontId="4" fillId="0" borderId="35" xfId="0" applyFont="1" applyFill="1" applyBorder="1" applyAlignment="1">
      <alignment horizontal="center" vertical="center" wrapText="1"/>
    </xf>
    <xf numFmtId="3" fontId="3" fillId="0" borderId="36" xfId="0" applyNumberFormat="1" applyFont="1" applyFill="1" applyBorder="1" applyAlignment="1">
      <alignment horizontal="center" vertical="center" wrapText="1"/>
    </xf>
    <xf numFmtId="0" fontId="2" fillId="0" borderId="1" xfId="0" applyFont="1" applyFill="1" applyBorder="1"/>
    <xf numFmtId="0" fontId="5" fillId="0" borderId="0" xfId="0" applyFont="1" applyFill="1"/>
    <xf numFmtId="0" fontId="3" fillId="0" borderId="0" xfId="0" applyFont="1" applyFill="1" applyBorder="1"/>
    <xf numFmtId="0" fontId="7" fillId="0" borderId="37" xfId="0" applyFont="1" applyFill="1" applyBorder="1" applyAlignment="1">
      <alignment horizontal="center" wrapText="1"/>
    </xf>
    <xf numFmtId="0" fontId="7" fillId="0" borderId="36" xfId="0" applyFont="1" applyFill="1" applyBorder="1" applyAlignment="1">
      <alignment horizontal="center" wrapText="1"/>
    </xf>
    <xf numFmtId="0" fontId="7" fillId="0" borderId="37"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 fillId="0" borderId="0" xfId="0" applyFont="1" applyBorder="1" applyAlignment="1">
      <alignment horizontal="left"/>
    </xf>
    <xf numFmtId="164" fontId="3" fillId="0" borderId="0" xfId="0" applyNumberFormat="1" applyFont="1" applyBorder="1"/>
    <xf numFmtId="0" fontId="5" fillId="0" borderId="38" xfId="0" applyFont="1" applyFill="1" applyBorder="1"/>
    <xf numFmtId="0" fontId="2" fillId="0" borderId="38" xfId="0" applyFont="1" applyFill="1" applyBorder="1"/>
    <xf numFmtId="0" fontId="9" fillId="2" borderId="39" xfId="0" applyFont="1" applyFill="1" applyBorder="1"/>
    <xf numFmtId="0" fontId="9" fillId="2" borderId="38" xfId="0" applyFont="1" applyFill="1" applyBorder="1"/>
    <xf numFmtId="3" fontId="5" fillId="0" borderId="27" xfId="0" applyNumberFormat="1" applyFont="1" applyBorder="1" applyAlignment="1">
      <alignment horizontal="center"/>
    </xf>
    <xf numFmtId="0" fontId="8" fillId="0" borderId="40" xfId="0" applyFont="1" applyBorder="1" applyAlignment="1">
      <alignment horizontal="center"/>
    </xf>
    <xf numFmtId="3" fontId="2" fillId="0" borderId="26" xfId="0" applyNumberFormat="1" applyFont="1" applyBorder="1"/>
    <xf numFmtId="3" fontId="5" fillId="0" borderId="41" xfId="0" applyNumberFormat="1" applyFont="1" applyFill="1" applyBorder="1" applyAlignment="1">
      <alignment horizontal="center"/>
    </xf>
    <xf numFmtId="3" fontId="5" fillId="0" borderId="4" xfId="0" applyNumberFormat="1" applyFont="1" applyFill="1" applyBorder="1"/>
    <xf numFmtId="0" fontId="10" fillId="3" borderId="42" xfId="0" applyFont="1" applyFill="1" applyBorder="1" applyAlignment="1">
      <alignment horizontal="left"/>
    </xf>
    <xf numFmtId="3" fontId="5" fillId="3" borderId="43" xfId="0" applyNumberFormat="1" applyFont="1" applyFill="1" applyBorder="1" applyAlignment="1">
      <alignment horizontal="center"/>
    </xf>
    <xf numFmtId="0" fontId="11" fillId="3" borderId="44" xfId="0" applyFont="1" applyFill="1" applyBorder="1" applyAlignment="1">
      <alignment horizontal="center"/>
    </xf>
    <xf numFmtId="0" fontId="6" fillId="2" borderId="39" xfId="0" applyFont="1" applyFill="1" applyBorder="1"/>
    <xf numFmtId="3" fontId="2" fillId="0" borderId="31" xfId="0" applyNumberFormat="1" applyFont="1" applyFill="1" applyBorder="1" applyAlignment="1">
      <alignment horizontal="center"/>
    </xf>
    <xf numFmtId="3" fontId="5" fillId="0" borderId="33" xfId="0" applyNumberFormat="1" applyFont="1" applyFill="1" applyBorder="1"/>
    <xf numFmtId="3" fontId="2" fillId="0" borderId="41" xfId="0" applyNumberFormat="1" applyFont="1" applyFill="1" applyBorder="1" applyAlignment="1">
      <alignment horizontal="center"/>
    </xf>
    <xf numFmtId="3" fontId="2" fillId="3" borderId="43" xfId="0" applyNumberFormat="1" applyFont="1" applyFill="1" applyBorder="1" applyAlignment="1">
      <alignment horizontal="center"/>
    </xf>
    <xf numFmtId="0" fontId="5" fillId="3" borderId="44" xfId="0" applyFont="1" applyFill="1" applyBorder="1" applyAlignment="1">
      <alignment horizontal="center"/>
    </xf>
    <xf numFmtId="3" fontId="2" fillId="0" borderId="4" xfId="0" applyNumberFormat="1" applyFont="1" applyFill="1" applyBorder="1" applyAlignment="1">
      <alignment horizontal="center"/>
    </xf>
    <xf numFmtId="0" fontId="8" fillId="3" borderId="44" xfId="0" applyFont="1" applyFill="1" applyBorder="1" applyAlignment="1">
      <alignment horizontal="center"/>
    </xf>
    <xf numFmtId="3" fontId="2" fillId="0" borderId="33" xfId="0" applyNumberFormat="1" applyFont="1" applyFill="1" applyBorder="1" applyAlignment="1">
      <alignment horizontal="center"/>
    </xf>
    <xf numFmtId="3" fontId="2" fillId="0" borderId="41" xfId="0" quotePrefix="1" applyNumberFormat="1" applyFont="1" applyFill="1" applyBorder="1" applyAlignment="1">
      <alignment horizontal="center"/>
    </xf>
    <xf numFmtId="0" fontId="5" fillId="0" borderId="45" xfId="0" applyFont="1" applyFill="1" applyBorder="1" applyAlignment="1">
      <alignment horizontal="center"/>
    </xf>
    <xf numFmtId="0" fontId="3" fillId="2" borderId="39" xfId="0" applyFont="1" applyFill="1" applyBorder="1"/>
    <xf numFmtId="3" fontId="5" fillId="0" borderId="41" xfId="0" applyNumberFormat="1" applyFont="1" applyFill="1" applyBorder="1" applyAlignment="1">
      <alignment horizontal="right"/>
    </xf>
    <xf numFmtId="3" fontId="2" fillId="0" borderId="4" xfId="0" quotePrefix="1" applyNumberFormat="1" applyFont="1" applyFill="1" applyBorder="1" applyAlignment="1">
      <alignment horizontal="right"/>
    </xf>
    <xf numFmtId="0" fontId="8" fillId="0" borderId="30" xfId="0" applyFont="1" applyFill="1" applyBorder="1" applyAlignment="1">
      <alignment horizontal="center"/>
    </xf>
    <xf numFmtId="0" fontId="16" fillId="0" borderId="0" xfId="0" applyFont="1" applyBorder="1"/>
    <xf numFmtId="0" fontId="9" fillId="0" borderId="38" xfId="0" applyFont="1" applyFill="1" applyBorder="1"/>
    <xf numFmtId="3" fontId="5" fillId="0" borderId="46" xfId="0" applyNumberFormat="1" applyFont="1" applyBorder="1" applyAlignment="1">
      <alignment horizontal="center"/>
    </xf>
    <xf numFmtId="0" fontId="11" fillId="0" borderId="47" xfId="0" applyFont="1" applyBorder="1" applyAlignment="1">
      <alignment horizontal="center"/>
    </xf>
    <xf numFmtId="3" fontId="2" fillId="0" borderId="38" xfId="0" applyNumberFormat="1" applyFont="1" applyBorder="1"/>
    <xf numFmtId="0" fontId="10" fillId="3" borderId="48" xfId="0" applyFont="1" applyFill="1" applyBorder="1" applyAlignment="1">
      <alignment horizontal="left"/>
    </xf>
    <xf numFmtId="3" fontId="2" fillId="0" borderId="31" xfId="0" quotePrefix="1" applyNumberFormat="1" applyFont="1" applyFill="1" applyBorder="1" applyAlignment="1">
      <alignment horizontal="center"/>
    </xf>
    <xf numFmtId="0" fontId="5" fillId="0" borderId="49" xfId="0" applyFont="1" applyFill="1" applyBorder="1" applyAlignment="1">
      <alignment horizontal="center"/>
    </xf>
    <xf numFmtId="3" fontId="5" fillId="0" borderId="50" xfId="0" quotePrefix="1" applyNumberFormat="1" applyFont="1" applyFill="1" applyBorder="1" applyAlignment="1">
      <alignment horizontal="center" vertical="center"/>
    </xf>
    <xf numFmtId="3" fontId="5" fillId="0" borderId="31" xfId="0" applyNumberFormat="1" applyFont="1" applyFill="1" applyBorder="1" applyAlignment="1">
      <alignment horizontal="right"/>
    </xf>
    <xf numFmtId="3" fontId="5" fillId="3" borderId="43" xfId="0" applyNumberFormat="1" applyFont="1" applyFill="1" applyBorder="1" applyAlignment="1">
      <alignment horizontal="right"/>
    </xf>
    <xf numFmtId="3" fontId="5" fillId="0" borderId="31" xfId="0" quotePrefix="1" applyNumberFormat="1" applyFont="1" applyFill="1" applyBorder="1" applyAlignment="1">
      <alignment horizontal="center"/>
    </xf>
    <xf numFmtId="4" fontId="5" fillId="0" borderId="51" xfId="0" applyNumberFormat="1" applyFont="1" applyBorder="1" applyAlignment="1">
      <alignment horizontal="center"/>
    </xf>
    <xf numFmtId="9" fontId="5" fillId="0" borderId="32" xfId="0" applyNumberFormat="1" applyFont="1" applyBorder="1" applyAlignment="1">
      <alignment horizontal="center"/>
    </xf>
    <xf numFmtId="3" fontId="2" fillId="0" borderId="50" xfId="0" applyNumberFormat="1" applyFont="1" applyBorder="1"/>
    <xf numFmtId="0" fontId="9" fillId="0" borderId="39" xfId="0" applyFont="1" applyFill="1" applyBorder="1"/>
    <xf numFmtId="3" fontId="5" fillId="0" borderId="27" xfId="0" applyNumberFormat="1" applyFont="1" applyFill="1" applyBorder="1" applyAlignment="1">
      <alignment horizontal="center"/>
    </xf>
    <xf numFmtId="0" fontId="8" fillId="0" borderId="40" xfId="0" applyFont="1" applyFill="1" applyBorder="1" applyAlignment="1">
      <alignment horizontal="center"/>
    </xf>
    <xf numFmtId="3" fontId="2" fillId="0" borderId="26" xfId="0" applyNumberFormat="1" applyFont="1" applyFill="1" applyBorder="1"/>
    <xf numFmtId="0" fontId="6" fillId="0" borderId="39" xfId="0" applyFont="1" applyFill="1" applyBorder="1"/>
    <xf numFmtId="0" fontId="3" fillId="0" borderId="39" xfId="0" applyFont="1" applyFill="1" applyBorder="1"/>
    <xf numFmtId="0" fontId="6" fillId="0" borderId="52" xfId="0" applyFont="1" applyFill="1" applyBorder="1"/>
    <xf numFmtId="0" fontId="6" fillId="0" borderId="53" xfId="0" applyFont="1" applyBorder="1" applyAlignment="1">
      <alignment horizontal="left"/>
    </xf>
    <xf numFmtId="0" fontId="2" fillId="0" borderId="54" xfId="0" applyFont="1" applyBorder="1"/>
    <xf numFmtId="0" fontId="2" fillId="0" borderId="55" xfId="0" applyFont="1" applyBorder="1"/>
    <xf numFmtId="3" fontId="2" fillId="0" borderId="56" xfId="0" applyNumberFormat="1" applyFont="1" applyBorder="1" applyAlignment="1"/>
    <xf numFmtId="0" fontId="2" fillId="0" borderId="56" xfId="0" applyFont="1" applyBorder="1"/>
    <xf numFmtId="3" fontId="2" fillId="0" borderId="56" xfId="0" applyNumberFormat="1" applyFont="1" applyBorder="1"/>
    <xf numFmtId="3" fontId="2" fillId="0" borderId="56" xfId="0" applyNumberFormat="1" applyFont="1" applyFill="1" applyBorder="1"/>
    <xf numFmtId="3" fontId="6" fillId="0" borderId="0" xfId="0" applyNumberFormat="1" applyFont="1" applyBorder="1" applyAlignment="1"/>
    <xf numFmtId="3" fontId="6" fillId="0" borderId="0" xfId="0" applyNumberFormat="1" applyFont="1" applyBorder="1"/>
    <xf numFmtId="3" fontId="2" fillId="0" borderId="0" xfId="0" applyNumberFormat="1" applyFont="1" applyBorder="1" applyAlignment="1">
      <alignment horizontal="left" vertical="top" wrapText="1"/>
    </xf>
    <xf numFmtId="3" fontId="2" fillId="0" borderId="0" xfId="0" applyNumberFormat="1" applyFont="1" applyBorder="1" applyAlignment="1">
      <alignment horizontal="left"/>
    </xf>
    <xf numFmtId="3" fontId="2" fillId="0" borderId="57" xfId="0" applyNumberFormat="1" applyFont="1" applyFill="1" applyBorder="1"/>
    <xf numFmtId="3" fontId="2" fillId="0" borderId="9" xfId="0" applyNumberFormat="1" applyFont="1" applyFill="1" applyBorder="1"/>
    <xf numFmtId="0" fontId="2" fillId="0" borderId="58" xfId="0" applyFont="1" applyBorder="1"/>
    <xf numFmtId="3" fontId="5" fillId="0" borderId="59" xfId="0" applyNumberFormat="1" applyFont="1" applyFill="1" applyBorder="1"/>
    <xf numFmtId="3" fontId="5" fillId="0" borderId="60" xfId="0" applyNumberFormat="1" applyFont="1" applyFill="1" applyBorder="1"/>
    <xf numFmtId="3" fontId="2" fillId="0" borderId="60" xfId="0" applyNumberFormat="1" applyFont="1" applyFill="1" applyBorder="1" applyAlignment="1">
      <alignment horizontal="center"/>
    </xf>
    <xf numFmtId="167" fontId="6" fillId="3" borderId="48" xfId="1" applyNumberFormat="1" applyFont="1" applyFill="1" applyBorder="1"/>
    <xf numFmtId="3" fontId="2" fillId="0" borderId="59" xfId="0" applyNumberFormat="1" applyFont="1" applyFill="1" applyBorder="1"/>
    <xf numFmtId="3" fontId="2" fillId="0" borderId="60" xfId="0" applyNumberFormat="1" applyFont="1" applyFill="1" applyBorder="1"/>
    <xf numFmtId="3" fontId="2" fillId="0" borderId="61" xfId="0" applyNumberFormat="1" applyFont="1" applyFill="1" applyBorder="1"/>
    <xf numFmtId="3" fontId="2" fillId="0" borderId="62" xfId="0" applyNumberFormat="1" applyFont="1" applyFill="1" applyBorder="1"/>
    <xf numFmtId="3" fontId="2" fillId="0" borderId="63" xfId="0" applyNumberFormat="1" applyFont="1" applyFill="1" applyBorder="1"/>
    <xf numFmtId="3" fontId="2" fillId="0" borderId="64" xfId="0" applyNumberFormat="1" applyFont="1" applyBorder="1"/>
    <xf numFmtId="0" fontId="8" fillId="0" borderId="47" xfId="0" applyFont="1" applyBorder="1" applyAlignment="1">
      <alignment horizontal="center"/>
    </xf>
    <xf numFmtId="0" fontId="4" fillId="0" borderId="37" xfId="0" applyFont="1" applyFill="1" applyBorder="1" applyAlignment="1">
      <alignment vertical="center"/>
    </xf>
    <xf numFmtId="3" fontId="3" fillId="0" borderId="0" xfId="0" applyNumberFormat="1" applyFont="1" applyFill="1" applyBorder="1" applyAlignment="1">
      <alignment vertical="center"/>
    </xf>
    <xf numFmtId="0" fontId="2" fillId="0" borderId="0" xfId="0" applyFont="1" applyFill="1" applyAlignment="1">
      <alignment vertical="center"/>
    </xf>
    <xf numFmtId="0" fontId="6" fillId="0" borderId="19" xfId="0" applyFont="1" applyFill="1" applyBorder="1"/>
    <xf numFmtId="0" fontId="5" fillId="0" borderId="7" xfId="0" applyFont="1" applyFill="1" applyBorder="1"/>
    <xf numFmtId="0" fontId="6" fillId="2" borderId="65" xfId="0" applyFont="1" applyFill="1" applyBorder="1"/>
    <xf numFmtId="0" fontId="5" fillId="0" borderId="66" xfId="0" applyFont="1" applyFill="1" applyBorder="1"/>
    <xf numFmtId="0" fontId="4" fillId="0" borderId="37" xfId="0" applyFont="1" applyFill="1" applyBorder="1" applyAlignment="1">
      <alignment vertical="center" wrapText="1"/>
    </xf>
    <xf numFmtId="0" fontId="2" fillId="0" borderId="0" xfId="0" applyFont="1" applyFill="1" applyAlignment="1">
      <alignment vertical="center" wrapText="1"/>
    </xf>
    <xf numFmtId="0" fontId="2" fillId="0" borderId="0" xfId="0" applyFont="1" applyAlignment="1"/>
    <xf numFmtId="3" fontId="3" fillId="0" borderId="67" xfId="0" applyNumberFormat="1" applyFont="1" applyFill="1" applyBorder="1" applyAlignment="1">
      <alignment horizontal="center" vertical="center"/>
    </xf>
    <xf numFmtId="3" fontId="2" fillId="0" borderId="0" xfId="0" applyNumberFormat="1" applyFont="1" applyBorder="1" applyAlignment="1">
      <alignment horizontal="left" vertical="top"/>
    </xf>
    <xf numFmtId="3" fontId="5" fillId="0" borderId="62" xfId="0" applyNumberFormat="1" applyFont="1" applyFill="1" applyBorder="1"/>
    <xf numFmtId="3" fontId="5" fillId="0" borderId="68" xfId="0" quotePrefix="1" applyNumberFormat="1" applyFont="1" applyFill="1" applyBorder="1" applyAlignment="1">
      <alignment horizontal="center" vertical="center"/>
    </xf>
    <xf numFmtId="3" fontId="2" fillId="0" borderId="69" xfId="0" applyNumberFormat="1" applyFont="1" applyBorder="1" applyAlignment="1">
      <alignment horizontal="left"/>
    </xf>
    <xf numFmtId="3" fontId="2" fillId="3" borderId="70" xfId="0" applyNumberFormat="1" applyFont="1" applyFill="1" applyBorder="1" applyAlignment="1">
      <alignment horizontal="left"/>
    </xf>
    <xf numFmtId="3" fontId="2" fillId="0" borderId="71" xfId="0" applyNumberFormat="1" applyFont="1" applyFill="1" applyBorder="1" applyAlignment="1">
      <alignment horizontal="left"/>
    </xf>
    <xf numFmtId="3" fontId="2" fillId="0" borderId="71" xfId="0" applyNumberFormat="1" applyFont="1" applyBorder="1" applyAlignment="1">
      <alignment horizontal="left"/>
    </xf>
    <xf numFmtId="3" fontId="2" fillId="0" borderId="72" xfId="0" applyNumberFormat="1" applyFont="1" applyBorder="1" applyAlignment="1">
      <alignment horizontal="left"/>
    </xf>
    <xf numFmtId="0" fontId="18" fillId="0" borderId="73" xfId="0" applyFont="1" applyFill="1" applyBorder="1" applyAlignment="1">
      <alignment horizontal="left"/>
    </xf>
    <xf numFmtId="0" fontId="2" fillId="0" borderId="0" xfId="0" applyFont="1" applyAlignment="1">
      <alignment horizontal="left"/>
    </xf>
    <xf numFmtId="3" fontId="2" fillId="0" borderId="74" xfId="0" applyNumberFormat="1" applyFont="1" applyFill="1" applyBorder="1"/>
    <xf numFmtId="3" fontId="2" fillId="0" borderId="69" xfId="0" applyNumberFormat="1" applyFont="1" applyFill="1" applyBorder="1" applyAlignment="1">
      <alignment horizontal="left"/>
    </xf>
    <xf numFmtId="3" fontId="2" fillId="0" borderId="75" xfId="0" applyNumberFormat="1" applyFont="1" applyFill="1" applyBorder="1" applyAlignment="1">
      <alignment horizontal="left"/>
    </xf>
    <xf numFmtId="166" fontId="2" fillId="0" borderId="59" xfId="1" applyNumberFormat="1" applyFont="1" applyFill="1" applyBorder="1"/>
    <xf numFmtId="166" fontId="5" fillId="0" borderId="59" xfId="1" applyNumberFormat="1" applyFont="1" applyFill="1" applyBorder="1"/>
    <xf numFmtId="166" fontId="2" fillId="0" borderId="0" xfId="1" applyNumberFormat="1" applyFont="1" applyBorder="1" applyAlignment="1">
      <alignment horizontal="right"/>
    </xf>
    <xf numFmtId="3" fontId="2" fillId="3" borderId="48" xfId="0" applyNumberFormat="1" applyFont="1" applyFill="1" applyBorder="1" applyAlignment="1">
      <alignment horizontal="left"/>
    </xf>
    <xf numFmtId="167" fontId="6" fillId="0" borderId="7" xfId="0" applyNumberFormat="1" applyFont="1" applyFill="1" applyBorder="1"/>
    <xf numFmtId="168" fontId="6" fillId="0" borderId="7" xfId="0" applyNumberFormat="1" applyFont="1" applyFill="1" applyBorder="1"/>
    <xf numFmtId="3" fontId="2" fillId="0" borderId="26" xfId="0" applyNumberFormat="1" applyFont="1" applyBorder="1" applyAlignment="1">
      <alignment horizontal="left"/>
    </xf>
    <xf numFmtId="3" fontId="2" fillId="0" borderId="7" xfId="0" applyNumberFormat="1" applyFont="1" applyFill="1" applyBorder="1" applyAlignment="1">
      <alignment horizontal="left"/>
    </xf>
    <xf numFmtId="3" fontId="2" fillId="0" borderId="7" xfId="0" applyNumberFormat="1" applyFont="1" applyBorder="1" applyAlignment="1">
      <alignment horizontal="left"/>
    </xf>
    <xf numFmtId="3" fontId="2" fillId="0" borderId="14" xfId="0" applyNumberFormat="1" applyFont="1" applyBorder="1" applyAlignment="1">
      <alignment horizontal="left"/>
    </xf>
    <xf numFmtId="166" fontId="3" fillId="0" borderId="67" xfId="1" applyNumberFormat="1" applyFont="1" applyFill="1" applyBorder="1" applyAlignment="1">
      <alignment horizontal="center" vertical="center" wrapText="1"/>
    </xf>
    <xf numFmtId="166" fontId="2" fillId="0" borderId="76" xfId="1" applyNumberFormat="1" applyFont="1" applyBorder="1" applyAlignment="1">
      <alignment horizontal="right"/>
    </xf>
    <xf numFmtId="167" fontId="6" fillId="3" borderId="77" xfId="1" applyNumberFormat="1" applyFont="1" applyFill="1" applyBorder="1"/>
    <xf numFmtId="166" fontId="5" fillId="0" borderId="8" xfId="1" applyNumberFormat="1" applyFont="1" applyFill="1" applyBorder="1" applyAlignment="1">
      <alignment horizontal="right"/>
    </xf>
    <xf numFmtId="166" fontId="5" fillId="0" borderId="50" xfId="1" applyNumberFormat="1" applyFont="1" applyFill="1" applyBorder="1" applyAlignment="1">
      <alignment horizontal="right"/>
    </xf>
    <xf numFmtId="166" fontId="2" fillId="0" borderId="8" xfId="1" applyNumberFormat="1" applyFont="1" applyFill="1" applyBorder="1" applyAlignment="1">
      <alignment horizontal="right"/>
    </xf>
    <xf numFmtId="166" fontId="2" fillId="0" borderId="50" xfId="1" applyNumberFormat="1" applyFont="1" applyFill="1" applyBorder="1" applyAlignment="1">
      <alignment horizontal="right"/>
    </xf>
    <xf numFmtId="166" fontId="2" fillId="0" borderId="78" xfId="1" applyNumberFormat="1" applyFont="1" applyFill="1" applyBorder="1" applyAlignment="1">
      <alignment horizontal="right"/>
    </xf>
    <xf numFmtId="166" fontId="6" fillId="0" borderId="8" xfId="1" applyNumberFormat="1" applyFont="1" applyFill="1" applyBorder="1" applyAlignment="1">
      <alignment horizontal="right"/>
    </xf>
    <xf numFmtId="169" fontId="6" fillId="0" borderId="8" xfId="1" applyNumberFormat="1" applyFont="1" applyFill="1" applyBorder="1" applyAlignment="1">
      <alignment horizontal="right"/>
    </xf>
    <xf numFmtId="166" fontId="2" fillId="0" borderId="23" xfId="1" applyNumberFormat="1" applyFont="1" applyBorder="1" applyAlignment="1">
      <alignment horizontal="right"/>
    </xf>
    <xf numFmtId="3" fontId="5" fillId="0" borderId="79" xfId="0" applyNumberFormat="1" applyFont="1" applyFill="1" applyBorder="1" applyAlignment="1">
      <alignment horizontal="center"/>
    </xf>
    <xf numFmtId="0" fontId="5" fillId="0" borderId="80" xfId="0" applyFont="1" applyFill="1" applyBorder="1" applyAlignment="1">
      <alignment horizontal="center"/>
    </xf>
    <xf numFmtId="3" fontId="5" fillId="0" borderId="73" xfId="0" applyNumberFormat="1" applyFont="1" applyFill="1" applyBorder="1"/>
    <xf numFmtId="168" fontId="6" fillId="0" borderId="8" xfId="0" applyNumberFormat="1" applyFont="1" applyBorder="1"/>
    <xf numFmtId="167" fontId="6" fillId="0" borderId="23" xfId="0" applyNumberFormat="1" applyFont="1" applyFill="1" applyBorder="1"/>
    <xf numFmtId="1" fontId="5" fillId="0" borderId="6" xfId="0" applyNumberFormat="1" applyFont="1" applyFill="1" applyBorder="1" applyAlignment="1">
      <alignment horizontal="center"/>
    </xf>
    <xf numFmtId="3" fontId="5" fillId="0" borderId="39" xfId="0" applyNumberFormat="1" applyFont="1" applyFill="1" applyBorder="1" applyAlignment="1">
      <alignment horizontal="left"/>
    </xf>
    <xf numFmtId="0" fontId="5" fillId="0" borderId="0" xfId="0" applyFont="1" applyFill="1" applyBorder="1"/>
    <xf numFmtId="165" fontId="5" fillId="0" borderId="0" xfId="0" applyNumberFormat="1" applyFont="1" applyFill="1" applyBorder="1"/>
    <xf numFmtId="2" fontId="2" fillId="0" borderId="0" xfId="0" applyNumberFormat="1" applyFont="1" applyFill="1" applyBorder="1"/>
    <xf numFmtId="3" fontId="2" fillId="0" borderId="0" xfId="0" applyNumberFormat="1" applyFont="1" applyFill="1" applyBorder="1" applyAlignment="1">
      <alignment horizontal="left"/>
    </xf>
    <xf numFmtId="0" fontId="15" fillId="0" borderId="0" xfId="0" applyFont="1" applyBorder="1" applyAlignment="1">
      <alignment horizontal="center"/>
    </xf>
    <xf numFmtId="3" fontId="2" fillId="0" borderId="81" xfId="0" applyNumberFormat="1" applyFont="1" applyBorder="1" applyAlignment="1">
      <alignment horizontal="left" vertical="top" wrapText="1"/>
    </xf>
    <xf numFmtId="3" fontId="6" fillId="0" borderId="0" xfId="0" applyNumberFormat="1" applyFont="1" applyBorder="1" applyAlignment="1">
      <alignment horizontal="right"/>
    </xf>
    <xf numFmtId="0" fontId="6" fillId="3" borderId="44" xfId="0" applyFont="1" applyFill="1" applyBorder="1" applyAlignment="1">
      <alignment horizontal="center"/>
    </xf>
    <xf numFmtId="3" fontId="2" fillId="0" borderId="0" xfId="0" applyNumberFormat="1" applyFont="1" applyBorder="1" applyAlignment="1">
      <alignment vertical="top" wrapText="1"/>
    </xf>
    <xf numFmtId="3" fontId="2" fillId="0" borderId="0" xfId="0" applyNumberFormat="1" applyFont="1" applyBorder="1" applyAlignment="1">
      <alignment vertical="top"/>
    </xf>
    <xf numFmtId="166" fontId="2" fillId="0" borderId="56" xfId="1" applyNumberFormat="1" applyFont="1" applyBorder="1" applyAlignment="1">
      <alignment horizontal="right"/>
    </xf>
    <xf numFmtId="3" fontId="2" fillId="0" borderId="56" xfId="0" applyNumberFormat="1" applyFont="1" applyBorder="1" applyAlignment="1">
      <alignment horizontal="left"/>
    </xf>
    <xf numFmtId="0" fontId="2" fillId="0" borderId="81" xfId="0" applyFont="1" applyBorder="1"/>
    <xf numFmtId="0" fontId="0" fillId="0" borderId="81" xfId="0" applyBorder="1" applyAlignment="1"/>
    <xf numFmtId="3" fontId="2" fillId="0" borderId="81" xfId="0" applyNumberFormat="1" applyFont="1" applyFill="1" applyBorder="1"/>
    <xf numFmtId="0" fontId="2" fillId="0" borderId="82" xfId="0" applyFont="1" applyBorder="1"/>
    <xf numFmtId="0" fontId="2" fillId="0" borderId="83" xfId="0" applyFont="1" applyBorder="1"/>
    <xf numFmtId="0" fontId="2" fillId="0" borderId="84" xfId="0" applyFont="1" applyBorder="1"/>
    <xf numFmtId="0" fontId="11" fillId="0" borderId="40" xfId="0" applyFont="1" applyBorder="1" applyAlignment="1">
      <alignment horizontal="center"/>
    </xf>
    <xf numFmtId="4" fontId="5" fillId="0" borderId="31" xfId="0" applyNumberFormat="1" applyFont="1" applyBorder="1" applyAlignment="1">
      <alignment horizontal="center"/>
    </xf>
    <xf numFmtId="3" fontId="5" fillId="0" borderId="0" xfId="0" applyNumberFormat="1" applyFont="1" applyFill="1" applyBorder="1" applyAlignment="1">
      <alignment horizontal="left"/>
    </xf>
    <xf numFmtId="0" fontId="0" fillId="0" borderId="0" xfId="0" applyBorder="1" applyAlignment="1">
      <alignment horizontal="left"/>
    </xf>
    <xf numFmtId="0" fontId="4" fillId="0" borderId="37" xfId="0" applyFont="1" applyFill="1" applyBorder="1" applyAlignment="1" applyProtection="1">
      <alignment vertical="center"/>
      <protection locked="0"/>
    </xf>
    <xf numFmtId="0" fontId="15" fillId="0" borderId="0" xfId="0" applyFont="1" applyFill="1" applyBorder="1" applyAlignment="1">
      <alignment horizontal="center"/>
    </xf>
    <xf numFmtId="0" fontId="19" fillId="0" borderId="0" xfId="0" applyFont="1" applyBorder="1" applyAlignment="1">
      <alignment horizontal="left"/>
    </xf>
    <xf numFmtId="0" fontId="2" fillId="0" borderId="1" xfId="0" applyFont="1" applyBorder="1" applyProtection="1">
      <protection locked="0"/>
    </xf>
    <xf numFmtId="3" fontId="2" fillId="0" borderId="1" xfId="0" applyNumberFormat="1" applyFont="1" applyBorder="1" applyAlignment="1" applyProtection="1">
      <alignment horizontal="center"/>
      <protection locked="0"/>
    </xf>
    <xf numFmtId="0" fontId="2" fillId="0" borderId="1" xfId="0" applyFont="1" applyBorder="1" applyAlignment="1" applyProtection="1">
      <alignment horizontal="center"/>
      <protection locked="0"/>
    </xf>
    <xf numFmtId="3" fontId="2" fillId="0" borderId="0" xfId="0" applyNumberFormat="1" applyFont="1" applyFill="1" applyBorder="1" applyProtection="1">
      <protection locked="0"/>
    </xf>
    <xf numFmtId="3" fontId="3" fillId="0" borderId="0" xfId="0" applyNumberFormat="1" applyFont="1" applyFill="1" applyBorder="1" applyAlignment="1" applyProtection="1">
      <alignment vertical="center"/>
      <protection locked="0"/>
    </xf>
    <xf numFmtId="0" fontId="7" fillId="0" borderId="36" xfId="0" applyFont="1" applyFill="1" applyBorder="1" applyAlignment="1" applyProtection="1">
      <alignment horizontal="center" vertical="center" wrapText="1"/>
      <protection locked="0"/>
    </xf>
    <xf numFmtId="3" fontId="6" fillId="0" borderId="27" xfId="0" applyNumberFormat="1"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3" fontId="3" fillId="0" borderId="26"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horizontal="center" vertical="center" wrapText="1"/>
      <protection locked="0"/>
    </xf>
    <xf numFmtId="0" fontId="9" fillId="2" borderId="38" xfId="0" applyFont="1" applyFill="1" applyBorder="1" applyProtection="1">
      <protection locked="0"/>
    </xf>
    <xf numFmtId="3" fontId="5" fillId="0" borderId="27" xfId="0" applyNumberFormat="1" applyFont="1" applyBorder="1" applyAlignment="1" applyProtection="1">
      <alignment horizontal="center"/>
      <protection locked="0"/>
    </xf>
    <xf numFmtId="0" fontId="8" fillId="0" borderId="40" xfId="0" applyFont="1" applyBorder="1" applyAlignment="1" applyProtection="1">
      <alignment horizontal="center"/>
      <protection locked="0"/>
    </xf>
    <xf numFmtId="3" fontId="2" fillId="0" borderId="26" xfId="0" applyNumberFormat="1" applyFont="1" applyBorder="1" applyAlignment="1" applyProtection="1">
      <alignment horizontal="center"/>
      <protection locked="0"/>
    </xf>
    <xf numFmtId="3" fontId="2" fillId="0" borderId="26" xfId="0" applyNumberFormat="1" applyFont="1" applyBorder="1" applyProtection="1">
      <protection locked="0"/>
    </xf>
    <xf numFmtId="0" fontId="2" fillId="0" borderId="0" xfId="0" applyFont="1" applyAlignment="1">
      <alignment horizontal="center"/>
    </xf>
    <xf numFmtId="0" fontId="18" fillId="0" borderId="73" xfId="0" applyFont="1" applyFill="1" applyBorder="1" applyAlignment="1" applyProtection="1">
      <alignment horizontal="left"/>
      <protection locked="0"/>
    </xf>
    <xf numFmtId="3" fontId="5" fillId="0" borderId="31" xfId="0" applyNumberFormat="1" applyFont="1" applyFill="1" applyBorder="1" applyAlignment="1" applyProtection="1">
      <alignment horizontal="center"/>
      <protection locked="0"/>
    </xf>
    <xf numFmtId="0" fontId="5" fillId="0" borderId="32" xfId="0" applyFont="1" applyFill="1" applyBorder="1" applyAlignment="1" applyProtection="1">
      <alignment horizontal="center"/>
      <protection locked="0"/>
    </xf>
    <xf numFmtId="3" fontId="5" fillId="0" borderId="0" xfId="0" applyNumberFormat="1" applyFont="1" applyFill="1" applyBorder="1" applyProtection="1">
      <protection locked="0"/>
    </xf>
    <xf numFmtId="3" fontId="5" fillId="0" borderId="33" xfId="0" applyNumberFormat="1" applyFont="1" applyFill="1" applyBorder="1" applyAlignment="1" applyProtection="1">
      <alignment horizontal="center"/>
    </xf>
    <xf numFmtId="3" fontId="5" fillId="0" borderId="33" xfId="0" applyNumberFormat="1" applyFont="1" applyFill="1" applyBorder="1" applyProtection="1">
      <protection locked="0"/>
    </xf>
    <xf numFmtId="3" fontId="5" fillId="0" borderId="31" xfId="0" applyNumberFormat="1" applyFont="1" applyFill="1" applyBorder="1" applyAlignment="1" applyProtection="1">
      <alignment horizontal="center"/>
    </xf>
    <xf numFmtId="0" fontId="5" fillId="0" borderId="32" xfId="0" applyFont="1" applyFill="1" applyBorder="1" applyAlignment="1" applyProtection="1">
      <alignment horizontal="center"/>
    </xf>
    <xf numFmtId="166" fontId="5" fillId="0" borderId="8" xfId="1" applyNumberFormat="1" applyFont="1" applyFill="1" applyBorder="1" applyAlignment="1" applyProtection="1">
      <alignment horizontal="right"/>
    </xf>
    <xf numFmtId="3" fontId="5" fillId="0" borderId="0" xfId="0" applyNumberFormat="1" applyFont="1" applyFill="1" applyBorder="1" applyAlignment="1">
      <alignment horizontal="center"/>
    </xf>
    <xf numFmtId="0" fontId="5" fillId="0" borderId="0" xfId="0" applyFont="1" applyAlignment="1">
      <alignment horizontal="center"/>
    </xf>
    <xf numFmtId="0" fontId="5" fillId="0" borderId="7" xfId="0" applyFont="1" applyFill="1" applyBorder="1" applyProtection="1">
      <protection locked="0"/>
    </xf>
    <xf numFmtId="3" fontId="5" fillId="0" borderId="41" xfId="0" applyNumberFormat="1" applyFont="1" applyFill="1" applyBorder="1" applyAlignment="1" applyProtection="1">
      <alignment horizontal="center"/>
      <protection locked="0"/>
    </xf>
    <xf numFmtId="0" fontId="5" fillId="0" borderId="30" xfId="0" applyFont="1" applyFill="1" applyBorder="1" applyAlignment="1" applyProtection="1">
      <alignment horizontal="center"/>
      <protection locked="0"/>
    </xf>
    <xf numFmtId="3" fontId="5" fillId="0" borderId="4" xfId="0" applyNumberFormat="1" applyFont="1" applyFill="1" applyBorder="1" applyAlignment="1" applyProtection="1">
      <alignment horizontal="center"/>
    </xf>
    <xf numFmtId="3" fontId="2" fillId="0" borderId="4" xfId="0" applyNumberFormat="1" applyFont="1" applyFill="1" applyBorder="1" applyAlignment="1" applyProtection="1">
      <alignment horizontal="center"/>
    </xf>
    <xf numFmtId="3" fontId="2" fillId="0" borderId="4" xfId="0" quotePrefix="1" applyNumberFormat="1" applyFont="1" applyFill="1" applyBorder="1" applyAlignment="1" applyProtection="1">
      <alignment horizontal="center"/>
    </xf>
    <xf numFmtId="3" fontId="5" fillId="0" borderId="41" xfId="0" applyNumberFormat="1" applyFont="1" applyFill="1" applyBorder="1" applyAlignment="1" applyProtection="1">
      <alignment horizontal="center"/>
    </xf>
    <xf numFmtId="0" fontId="5" fillId="0" borderId="30" xfId="0" applyFont="1" applyFill="1" applyBorder="1" applyAlignment="1" applyProtection="1">
      <alignment horizontal="center"/>
    </xf>
    <xf numFmtId="3" fontId="5" fillId="0" borderId="4" xfId="0" applyNumberFormat="1" applyFont="1" applyFill="1" applyBorder="1" applyProtection="1"/>
    <xf numFmtId="166" fontId="2" fillId="0" borderId="8" xfId="1" applyNumberFormat="1" applyFont="1" applyFill="1" applyBorder="1" applyAlignment="1" applyProtection="1">
      <alignment horizontal="right"/>
    </xf>
    <xf numFmtId="3" fontId="5" fillId="0" borderId="5" xfId="0" applyNumberFormat="1" applyFont="1" applyFill="1" applyBorder="1" applyAlignment="1" applyProtection="1">
      <alignment horizontal="center"/>
      <protection locked="0"/>
    </xf>
    <xf numFmtId="0" fontId="5" fillId="0" borderId="6" xfId="0" applyFont="1" applyFill="1" applyBorder="1" applyAlignment="1" applyProtection="1">
      <alignment horizontal="center"/>
      <protection locked="0"/>
    </xf>
    <xf numFmtId="3" fontId="5" fillId="0" borderId="5" xfId="0" applyNumberFormat="1" applyFont="1" applyFill="1" applyBorder="1" applyAlignment="1" applyProtection="1">
      <alignment horizontal="center"/>
    </xf>
    <xf numFmtId="0" fontId="5" fillId="0" borderId="4" xfId="0" applyFont="1" applyFill="1" applyBorder="1" applyProtection="1">
      <protection locked="0"/>
    </xf>
    <xf numFmtId="3" fontId="5" fillId="0" borderId="38" xfId="0" applyNumberFormat="1" applyFont="1" applyFill="1" applyBorder="1" applyAlignment="1" applyProtection="1">
      <alignment horizontal="center"/>
    </xf>
    <xf numFmtId="0" fontId="5" fillId="0" borderId="6" xfId="0" applyFont="1" applyFill="1" applyBorder="1" applyAlignment="1" applyProtection="1">
      <alignment horizontal="center"/>
    </xf>
    <xf numFmtId="0" fontId="5" fillId="0" borderId="33" xfId="0" applyFont="1" applyFill="1" applyBorder="1" applyProtection="1">
      <protection locked="0"/>
    </xf>
    <xf numFmtId="0" fontId="5" fillId="0" borderId="47" xfId="0" applyFont="1" applyFill="1" applyBorder="1" applyAlignment="1" applyProtection="1">
      <alignment horizontal="center"/>
    </xf>
    <xf numFmtId="3" fontId="5" fillId="0" borderId="4" xfId="0" applyNumberFormat="1" applyFont="1" applyFill="1" applyBorder="1" applyProtection="1">
      <protection locked="0"/>
    </xf>
    <xf numFmtId="3" fontId="2" fillId="0" borderId="31" xfId="0" applyNumberFormat="1" applyFont="1" applyFill="1" applyBorder="1" applyAlignment="1" applyProtection="1">
      <alignment horizontal="center"/>
    </xf>
    <xf numFmtId="3" fontId="2" fillId="0" borderId="31" xfId="0" applyNumberFormat="1" applyFont="1" applyFill="1" applyBorder="1" applyAlignment="1" applyProtection="1">
      <alignment horizontal="center"/>
      <protection locked="0"/>
    </xf>
    <xf numFmtId="0" fontId="3" fillId="0" borderId="3" xfId="0" applyFont="1" applyFill="1" applyBorder="1" applyAlignment="1" applyProtection="1">
      <alignment wrapText="1"/>
      <protection locked="0"/>
    </xf>
    <xf numFmtId="0" fontId="2" fillId="0" borderId="4" xfId="0" applyFont="1" applyFill="1" applyBorder="1" applyAlignment="1" applyProtection="1">
      <alignment wrapText="1"/>
      <protection locked="0"/>
    </xf>
    <xf numFmtId="3" fontId="2" fillId="0" borderId="41" xfId="0" applyNumberFormat="1" applyFont="1" applyFill="1" applyBorder="1" applyAlignment="1" applyProtection="1">
      <alignment horizontal="center"/>
      <protection locked="0"/>
    </xf>
    <xf numFmtId="3" fontId="2" fillId="0" borderId="41" xfId="0" applyNumberFormat="1" applyFont="1" applyFill="1" applyBorder="1" applyAlignment="1" applyProtection="1">
      <alignment horizontal="center"/>
    </xf>
    <xf numFmtId="3" fontId="2" fillId="0" borderId="5" xfId="0" applyNumberFormat="1" applyFont="1" applyFill="1" applyBorder="1" applyAlignment="1" applyProtection="1">
      <alignment horizontal="center"/>
      <protection locked="0"/>
    </xf>
    <xf numFmtId="3" fontId="2" fillId="0" borderId="5" xfId="0" applyNumberFormat="1" applyFont="1" applyFill="1" applyBorder="1" applyAlignment="1" applyProtection="1">
      <alignment horizontal="center"/>
    </xf>
    <xf numFmtId="0" fontId="5" fillId="0" borderId="38" xfId="0" applyFont="1" applyFill="1" applyBorder="1" applyProtection="1">
      <protection locked="0"/>
    </xf>
    <xf numFmtId="3" fontId="2" fillId="0" borderId="0" xfId="0" applyNumberFormat="1" applyFont="1" applyFill="1" applyBorder="1" applyAlignment="1" applyProtection="1">
      <alignment horizontal="center"/>
      <protection locked="0"/>
    </xf>
    <xf numFmtId="3" fontId="2" fillId="0" borderId="38" xfId="0" applyNumberFormat="1" applyFont="1" applyFill="1" applyBorder="1" applyAlignment="1" applyProtection="1">
      <alignment horizontal="center"/>
    </xf>
    <xf numFmtId="3" fontId="2" fillId="0" borderId="7" xfId="0" applyNumberFormat="1" applyFont="1" applyFill="1" applyBorder="1" applyAlignment="1" applyProtection="1">
      <alignment horizontal="center"/>
    </xf>
    <xf numFmtId="3" fontId="2" fillId="0" borderId="33" xfId="0" applyNumberFormat="1" applyFont="1" applyFill="1" applyBorder="1" applyAlignment="1" applyProtection="1">
      <alignment horizontal="center"/>
    </xf>
    <xf numFmtId="3" fontId="2" fillId="0" borderId="33" xfId="0" applyNumberFormat="1" applyFont="1" applyFill="1" applyBorder="1" applyAlignment="1" applyProtection="1">
      <alignment horizontal="center"/>
      <protection locked="0"/>
    </xf>
    <xf numFmtId="0" fontId="10" fillId="3" borderId="48" xfId="0" applyFont="1" applyFill="1" applyBorder="1" applyAlignment="1" applyProtection="1">
      <alignment horizontal="left"/>
      <protection locked="0"/>
    </xf>
    <xf numFmtId="3" fontId="2" fillId="0" borderId="46" xfId="0" applyNumberFormat="1" applyFont="1" applyFill="1" applyBorder="1" applyAlignment="1" applyProtection="1">
      <alignment horizontal="center"/>
      <protection locked="0"/>
    </xf>
    <xf numFmtId="0" fontId="5" fillId="0" borderId="47" xfId="0" applyFont="1" applyFill="1" applyBorder="1" applyAlignment="1" applyProtection="1">
      <alignment horizontal="center"/>
      <protection locked="0"/>
    </xf>
    <xf numFmtId="3" fontId="2" fillId="0" borderId="46" xfId="0" applyNumberFormat="1" applyFont="1" applyFill="1" applyBorder="1" applyAlignment="1" applyProtection="1">
      <alignment horizontal="center"/>
    </xf>
    <xf numFmtId="3" fontId="2" fillId="0" borderId="38" xfId="0" applyNumberFormat="1" applyFont="1" applyFill="1" applyBorder="1" applyAlignment="1" applyProtection="1">
      <alignment horizontal="center"/>
      <protection locked="0"/>
    </xf>
    <xf numFmtId="166" fontId="2" fillId="0" borderId="85" xfId="1" applyNumberFormat="1" applyFont="1" applyFill="1" applyBorder="1" applyAlignment="1" applyProtection="1">
      <alignment horizontal="right"/>
    </xf>
    <xf numFmtId="3" fontId="2" fillId="0" borderId="41" xfId="0" quotePrefix="1" applyNumberFormat="1" applyFont="1" applyFill="1" applyBorder="1" applyAlignment="1" applyProtection="1">
      <alignment horizontal="center"/>
      <protection locked="0"/>
    </xf>
    <xf numFmtId="0" fontId="5" fillId="0" borderId="45" xfId="0" applyFont="1" applyFill="1" applyBorder="1" applyAlignment="1" applyProtection="1">
      <alignment horizontal="center"/>
      <protection locked="0"/>
    </xf>
    <xf numFmtId="3" fontId="2" fillId="0" borderId="41" xfId="0" quotePrefix="1" applyNumberFormat="1" applyFont="1" applyFill="1" applyBorder="1" applyAlignment="1" applyProtection="1">
      <alignment horizontal="center"/>
    </xf>
    <xf numFmtId="0" fontId="5" fillId="0" borderId="45" xfId="0" applyFont="1" applyFill="1" applyBorder="1" applyAlignment="1" applyProtection="1">
      <alignment horizontal="center"/>
    </xf>
    <xf numFmtId="0" fontId="2" fillId="0" borderId="4" xfId="0" applyFont="1" applyFill="1" applyBorder="1" applyProtection="1">
      <protection locked="0"/>
    </xf>
    <xf numFmtId="0" fontId="2" fillId="0" borderId="38" xfId="0" applyFont="1" applyFill="1" applyBorder="1" applyProtection="1">
      <protection locked="0"/>
    </xf>
    <xf numFmtId="3" fontId="2" fillId="0" borderId="33" xfId="0" applyNumberFormat="1" applyFont="1" applyFill="1" applyBorder="1" applyProtection="1">
      <protection locked="0"/>
    </xf>
    <xf numFmtId="0" fontId="2" fillId="0" borderId="4" xfId="0" applyFont="1" applyFill="1" applyBorder="1" applyAlignment="1" applyProtection="1">
      <alignment horizontal="left" wrapText="1"/>
      <protection locked="0"/>
    </xf>
    <xf numFmtId="3" fontId="5" fillId="0" borderId="5" xfId="0" applyNumberFormat="1" applyFont="1" applyFill="1" applyBorder="1" applyAlignment="1" applyProtection="1">
      <alignment horizontal="right"/>
      <protection locked="0"/>
    </xf>
    <xf numFmtId="0" fontId="2" fillId="0" borderId="0" xfId="0" applyFont="1" applyProtection="1">
      <protection locked="0"/>
    </xf>
    <xf numFmtId="3" fontId="5" fillId="0" borderId="5" xfId="0" quotePrefix="1" applyNumberFormat="1" applyFont="1" applyFill="1" applyBorder="1" applyAlignment="1" applyProtection="1">
      <alignment horizontal="center"/>
      <protection locked="0"/>
    </xf>
    <xf numFmtId="3" fontId="5" fillId="0" borderId="5" xfId="0" quotePrefix="1" applyNumberFormat="1" applyFont="1" applyFill="1" applyBorder="1" applyAlignment="1" applyProtection="1">
      <alignment horizontal="center"/>
    </xf>
    <xf numFmtId="3" fontId="2" fillId="0" borderId="0" xfId="0" quotePrefix="1" applyNumberFormat="1" applyFont="1" applyFill="1" applyBorder="1" applyAlignment="1" applyProtection="1">
      <alignment horizontal="right"/>
      <protection locked="0"/>
    </xf>
    <xf numFmtId="3" fontId="2" fillId="0" borderId="0" xfId="0" quotePrefix="1" applyNumberFormat="1" applyFont="1" applyFill="1" applyBorder="1" applyAlignment="1">
      <alignment horizontal="center"/>
    </xf>
    <xf numFmtId="3" fontId="5" fillId="0" borderId="9" xfId="0" applyNumberFormat="1" applyFont="1" applyFill="1" applyBorder="1" applyAlignment="1" applyProtection="1">
      <alignment horizontal="center"/>
      <protection locked="0"/>
    </xf>
    <xf numFmtId="3" fontId="5" fillId="0" borderId="19" xfId="0" applyNumberFormat="1" applyFont="1" applyFill="1" applyBorder="1" applyAlignment="1" applyProtection="1">
      <alignment horizontal="center"/>
      <protection locked="0"/>
    </xf>
    <xf numFmtId="3" fontId="5" fillId="0" borderId="86" xfId="0" applyNumberFormat="1" applyFont="1" applyFill="1" applyBorder="1" applyAlignment="1" applyProtection="1">
      <alignment horizontal="center"/>
      <protection locked="0"/>
    </xf>
    <xf numFmtId="3" fontId="5" fillId="0" borderId="7" xfId="0" applyNumberFormat="1" applyFont="1" applyFill="1" applyBorder="1" applyAlignment="1" applyProtection="1">
      <alignment horizontal="center"/>
    </xf>
    <xf numFmtId="0" fontId="8" fillId="0" borderId="30" xfId="0" applyFont="1" applyFill="1" applyBorder="1" applyAlignment="1" applyProtection="1">
      <alignment horizontal="center"/>
    </xf>
    <xf numFmtId="0" fontId="2" fillId="0" borderId="11" xfId="0" applyFont="1" applyFill="1" applyBorder="1" applyProtection="1">
      <protection locked="0"/>
    </xf>
    <xf numFmtId="3" fontId="5" fillId="0" borderId="12" xfId="0" applyNumberFormat="1" applyFont="1" applyFill="1" applyBorder="1" applyAlignment="1" applyProtection="1">
      <alignment horizontal="center"/>
      <protection locked="0"/>
    </xf>
    <xf numFmtId="0" fontId="5" fillId="0" borderId="13" xfId="0" applyFont="1" applyFill="1" applyBorder="1" applyAlignment="1" applyProtection="1">
      <alignment horizontal="center"/>
      <protection locked="0"/>
    </xf>
    <xf numFmtId="3" fontId="2" fillId="0" borderId="14" xfId="0" applyNumberFormat="1" applyFont="1" applyFill="1" applyBorder="1" applyAlignment="1" applyProtection="1">
      <alignment horizontal="center"/>
    </xf>
    <xf numFmtId="3" fontId="5" fillId="0" borderId="25" xfId="0" applyNumberFormat="1" applyFont="1" applyFill="1" applyBorder="1" applyAlignment="1" applyProtection="1">
      <alignment horizontal="center"/>
      <protection locked="0"/>
    </xf>
    <xf numFmtId="3" fontId="2" fillId="0" borderId="14" xfId="0" applyNumberFormat="1" applyFont="1" applyFill="1" applyBorder="1" applyProtection="1">
      <protection locked="0"/>
    </xf>
    <xf numFmtId="166" fontId="2" fillId="0" borderId="50" xfId="1" applyNumberFormat="1" applyFont="1" applyFill="1" applyBorder="1" applyAlignment="1" applyProtection="1">
      <alignment horizontal="right"/>
    </xf>
    <xf numFmtId="0" fontId="2" fillId="0" borderId="16" xfId="0" applyFont="1" applyFill="1" applyBorder="1" applyProtection="1">
      <protection locked="0"/>
    </xf>
    <xf numFmtId="3" fontId="5" fillId="0" borderId="17" xfId="0" applyNumberFormat="1" applyFont="1" applyFill="1" applyBorder="1" applyAlignment="1" applyProtection="1">
      <alignment horizontal="center"/>
      <protection locked="0"/>
    </xf>
    <xf numFmtId="0" fontId="5" fillId="0" borderId="18" xfId="0" applyFont="1" applyFill="1" applyBorder="1" applyAlignment="1" applyProtection="1">
      <alignment horizontal="center"/>
      <protection locked="0"/>
    </xf>
    <xf numFmtId="3" fontId="2" fillId="0" borderId="16" xfId="0" applyNumberFormat="1" applyFont="1" applyFill="1" applyBorder="1" applyAlignment="1" applyProtection="1">
      <alignment horizontal="center"/>
    </xf>
    <xf numFmtId="3" fontId="5" fillId="0" borderId="24" xfId="0" applyNumberFormat="1" applyFont="1" applyFill="1" applyBorder="1" applyAlignment="1" applyProtection="1">
      <alignment horizontal="center"/>
      <protection locked="0"/>
    </xf>
    <xf numFmtId="3" fontId="2" fillId="0" borderId="16" xfId="0" applyNumberFormat="1" applyFont="1" applyFill="1" applyBorder="1" applyProtection="1">
      <protection locked="0"/>
    </xf>
    <xf numFmtId="3" fontId="5" fillId="0" borderId="24" xfId="0" applyNumberFormat="1" applyFont="1" applyFill="1" applyBorder="1" applyAlignment="1" applyProtection="1">
      <alignment horizontal="center"/>
    </xf>
    <xf numFmtId="0" fontId="5" fillId="0" borderId="18" xfId="0" applyFont="1" applyFill="1" applyBorder="1" applyAlignment="1" applyProtection="1">
      <alignment horizontal="center"/>
    </xf>
    <xf numFmtId="166" fontId="2" fillId="0" borderId="78" xfId="1" applyNumberFormat="1" applyFont="1" applyFill="1" applyBorder="1" applyAlignment="1" applyProtection="1">
      <alignment horizontal="right"/>
    </xf>
    <xf numFmtId="0" fontId="2" fillId="0" borderId="7" xfId="0" applyFont="1" applyFill="1" applyBorder="1" applyProtection="1">
      <protection locked="0"/>
    </xf>
    <xf numFmtId="3" fontId="5" fillId="0" borderId="20" xfId="0" applyNumberFormat="1" applyFont="1" applyFill="1" applyBorder="1" applyAlignment="1" applyProtection="1">
      <alignment horizontal="center"/>
      <protection locked="0"/>
    </xf>
    <xf numFmtId="9" fontId="5" fillId="0" borderId="6" xfId="0" applyNumberFormat="1" applyFont="1" applyFill="1" applyBorder="1" applyAlignment="1" applyProtection="1">
      <alignment horizontal="center"/>
      <protection locked="0"/>
    </xf>
    <xf numFmtId="167" fontId="6" fillId="0" borderId="7" xfId="0" applyNumberFormat="1" applyFont="1" applyFill="1" applyBorder="1" applyAlignment="1" applyProtection="1">
      <alignment horizontal="center"/>
    </xf>
    <xf numFmtId="9" fontId="5" fillId="0" borderId="6" xfId="0" applyNumberFormat="1" applyFont="1" applyFill="1" applyBorder="1" applyAlignment="1" applyProtection="1">
      <alignment horizontal="center"/>
    </xf>
    <xf numFmtId="3" fontId="6" fillId="0" borderId="8" xfId="1" applyNumberFormat="1" applyFont="1" applyFill="1" applyBorder="1" applyAlignment="1" applyProtection="1">
      <alignment horizontal="right"/>
    </xf>
    <xf numFmtId="167" fontId="6" fillId="0" borderId="7" xfId="0" applyNumberFormat="1" applyFont="1" applyFill="1" applyBorder="1" applyAlignment="1" applyProtection="1">
      <alignment horizontal="center"/>
      <protection locked="0"/>
    </xf>
    <xf numFmtId="166" fontId="6" fillId="0" borderId="8" xfId="1" applyNumberFormat="1" applyFont="1" applyFill="1" applyBorder="1" applyAlignment="1" applyProtection="1">
      <alignment horizontal="right"/>
    </xf>
    <xf numFmtId="4" fontId="5" fillId="0" borderId="20" xfId="0" applyNumberFormat="1" applyFont="1" applyFill="1" applyBorder="1" applyAlignment="1" applyProtection="1">
      <alignment horizontal="center"/>
      <protection locked="0"/>
    </xf>
    <xf numFmtId="3" fontId="2" fillId="0" borderId="8" xfId="0" applyNumberFormat="1" applyFont="1" applyFill="1" applyBorder="1" applyAlignment="1" applyProtection="1">
      <alignment horizontal="center"/>
    </xf>
    <xf numFmtId="4" fontId="5" fillId="0" borderId="5" xfId="0" applyNumberFormat="1" applyFont="1" applyFill="1" applyBorder="1" applyAlignment="1" applyProtection="1">
      <alignment horizontal="center"/>
      <protection locked="0"/>
    </xf>
    <xf numFmtId="3" fontId="2" fillId="0" borderId="8" xfId="0" applyNumberFormat="1" applyFont="1" applyFill="1" applyBorder="1" applyAlignment="1" applyProtection="1">
      <alignment horizontal="center"/>
      <protection locked="0"/>
    </xf>
    <xf numFmtId="3" fontId="2" fillId="0" borderId="8" xfId="0" applyNumberFormat="1" applyFont="1" applyFill="1" applyBorder="1" applyProtection="1"/>
    <xf numFmtId="4" fontId="5" fillId="0" borderId="5" xfId="0" applyNumberFormat="1" applyFont="1" applyFill="1" applyBorder="1" applyAlignment="1" applyProtection="1">
      <alignment horizontal="center"/>
    </xf>
    <xf numFmtId="3" fontId="2" fillId="0" borderId="21" xfId="0" applyNumberFormat="1" applyFont="1" applyFill="1" applyBorder="1" applyAlignment="1" applyProtection="1">
      <alignment horizontal="center"/>
    </xf>
    <xf numFmtId="3" fontId="2" fillId="0" borderId="21" xfId="0" applyNumberFormat="1" applyFont="1" applyFill="1" applyBorder="1" applyAlignment="1" applyProtection="1">
      <alignment horizontal="center"/>
      <protection locked="0"/>
    </xf>
    <xf numFmtId="3" fontId="2" fillId="0" borderId="21" xfId="0" applyNumberFormat="1" applyFont="1" applyFill="1" applyBorder="1" applyProtection="1"/>
    <xf numFmtId="9" fontId="5" fillId="0" borderId="6" xfId="0" applyNumberFormat="1" applyFont="1" applyFill="1" applyBorder="1" applyAlignment="1" applyProtection="1">
      <alignment horizontal="right"/>
      <protection locked="0"/>
    </xf>
    <xf numFmtId="0" fontId="2" fillId="2" borderId="7" xfId="0" applyFont="1" applyFill="1" applyBorder="1" applyProtection="1">
      <protection locked="0"/>
    </xf>
    <xf numFmtId="4" fontId="5" fillId="0" borderId="20" xfId="0" applyNumberFormat="1" applyFont="1" applyBorder="1" applyAlignment="1" applyProtection="1">
      <alignment horizontal="center"/>
      <protection locked="0"/>
    </xf>
    <xf numFmtId="9" fontId="5" fillId="0" borderId="6" xfId="0" applyNumberFormat="1" applyFont="1" applyBorder="1" applyAlignment="1" applyProtection="1">
      <alignment horizontal="center"/>
      <protection locked="0"/>
    </xf>
    <xf numFmtId="168" fontId="6" fillId="0" borderId="7" xfId="0" applyNumberFormat="1" applyFont="1" applyFill="1" applyBorder="1" applyAlignment="1" applyProtection="1">
      <alignment horizontal="center"/>
    </xf>
    <xf numFmtId="4" fontId="5" fillId="0" borderId="5" xfId="0" applyNumberFormat="1" applyFont="1" applyBorder="1" applyAlignment="1" applyProtection="1">
      <alignment horizontal="center"/>
      <protection locked="0"/>
    </xf>
    <xf numFmtId="4" fontId="5" fillId="0" borderId="5" xfId="0" applyNumberFormat="1" applyFont="1" applyBorder="1" applyAlignment="1" applyProtection="1">
      <alignment horizontal="center"/>
    </xf>
    <xf numFmtId="9" fontId="5" fillId="0" borderId="6" xfId="0" applyNumberFormat="1" applyFont="1" applyBorder="1" applyAlignment="1" applyProtection="1">
      <alignment horizontal="center"/>
    </xf>
    <xf numFmtId="169" fontId="6" fillId="0" borderId="8" xfId="1" applyNumberFormat="1" applyFont="1" applyFill="1" applyBorder="1" applyAlignment="1" applyProtection="1">
      <alignment horizontal="right"/>
    </xf>
    <xf numFmtId="0" fontId="2" fillId="0" borderId="14" xfId="0" applyFont="1" applyBorder="1" applyProtection="1">
      <protection locked="0"/>
    </xf>
    <xf numFmtId="4" fontId="5" fillId="0" borderId="13" xfId="0" applyNumberFormat="1" applyFont="1" applyBorder="1" applyAlignment="1" applyProtection="1">
      <alignment horizontal="center"/>
      <protection locked="0"/>
    </xf>
    <xf numFmtId="9" fontId="5" fillId="0" borderId="13" xfId="0" applyNumberFormat="1" applyFont="1" applyBorder="1" applyAlignment="1" applyProtection="1">
      <alignment horizontal="center"/>
      <protection locked="0"/>
    </xf>
    <xf numFmtId="3" fontId="2" fillId="0" borderId="23" xfId="0" applyNumberFormat="1" applyFont="1" applyBorder="1" applyAlignment="1" applyProtection="1">
      <alignment horizontal="center"/>
      <protection locked="0"/>
    </xf>
    <xf numFmtId="4" fontId="5" fillId="0" borderId="25" xfId="0" applyNumberFormat="1" applyFont="1" applyBorder="1" applyAlignment="1" applyProtection="1">
      <alignment horizontal="center"/>
      <protection locked="0"/>
    </xf>
    <xf numFmtId="4" fontId="5" fillId="0" borderId="12" xfId="0" applyNumberFormat="1" applyFont="1" applyBorder="1" applyAlignment="1" applyProtection="1">
      <alignment horizontal="center"/>
      <protection locked="0"/>
    </xf>
    <xf numFmtId="3" fontId="2" fillId="0" borderId="23" xfId="0" applyNumberFormat="1" applyFont="1" applyBorder="1" applyProtection="1">
      <protection locked="0"/>
    </xf>
    <xf numFmtId="4" fontId="5" fillId="0" borderId="25" xfId="0" applyNumberFormat="1" applyFont="1" applyBorder="1" applyAlignment="1" applyProtection="1">
      <alignment horizontal="center"/>
    </xf>
    <xf numFmtId="9" fontId="5" fillId="0" borderId="13" xfId="0" applyNumberFormat="1" applyFont="1" applyBorder="1" applyAlignment="1" applyProtection="1">
      <alignment horizontal="center"/>
    </xf>
    <xf numFmtId="166" fontId="2" fillId="0" borderId="23" xfId="1" applyNumberFormat="1" applyFont="1" applyBorder="1" applyAlignment="1" applyProtection="1">
      <alignment horizontal="right"/>
    </xf>
    <xf numFmtId="3" fontId="2" fillId="0" borderId="0" xfId="0" applyNumberFormat="1" applyFont="1" applyBorder="1" applyAlignment="1">
      <alignment horizontal="center"/>
    </xf>
    <xf numFmtId="0" fontId="2" fillId="0" borderId="0" xfId="0" applyFont="1" applyBorder="1" applyAlignment="1">
      <alignment horizontal="center"/>
    </xf>
    <xf numFmtId="3" fontId="2" fillId="0" borderId="0" xfId="0" applyNumberFormat="1" applyFont="1" applyBorder="1" applyAlignment="1">
      <alignment horizontal="center" vertical="top" wrapText="1"/>
    </xf>
    <xf numFmtId="0" fontId="20" fillId="0" borderId="0" xfId="0" applyFont="1" applyFill="1" applyBorder="1" applyAlignment="1">
      <alignment horizontal="left"/>
    </xf>
    <xf numFmtId="3" fontId="2" fillId="0" borderId="0" xfId="0" applyNumberFormat="1" applyFont="1" applyBorder="1" applyAlignment="1">
      <alignment horizontal="center" vertical="top"/>
    </xf>
    <xf numFmtId="4" fontId="2" fillId="0" borderId="0" xfId="0" applyNumberFormat="1" applyFont="1" applyFill="1" applyBorder="1"/>
    <xf numFmtId="0" fontId="2" fillId="0" borderId="81" xfId="0" applyFont="1" applyBorder="1" applyAlignment="1">
      <alignment horizontal="center"/>
    </xf>
    <xf numFmtId="0" fontId="0" fillId="0" borderId="81" xfId="0" applyBorder="1" applyAlignment="1">
      <alignment horizontal="center"/>
    </xf>
    <xf numFmtId="3" fontId="6" fillId="0" borderId="0" xfId="0" applyNumberFormat="1" applyFont="1" applyBorder="1" applyAlignment="1">
      <alignment horizontal="center"/>
    </xf>
    <xf numFmtId="0" fontId="2" fillId="0" borderId="56" xfId="0" applyFont="1" applyBorder="1" applyAlignment="1">
      <alignment horizontal="center"/>
    </xf>
    <xf numFmtId="3" fontId="2" fillId="0" borderId="56" xfId="0" applyNumberFormat="1" applyFont="1" applyBorder="1" applyAlignment="1">
      <alignment horizontal="center"/>
    </xf>
    <xf numFmtId="3" fontId="2" fillId="0" borderId="56" xfId="0" applyNumberFormat="1" applyFont="1" applyFill="1" applyBorder="1" applyAlignment="1">
      <alignment horizontal="center"/>
    </xf>
    <xf numFmtId="3" fontId="2" fillId="0" borderId="46" xfId="0" applyNumberFormat="1" applyFont="1" applyFill="1" applyBorder="1" applyAlignment="1">
      <alignment horizontal="center"/>
    </xf>
    <xf numFmtId="0" fontId="5" fillId="0" borderId="47" xfId="0" applyFont="1" applyFill="1" applyBorder="1" applyAlignment="1">
      <alignment horizontal="center"/>
    </xf>
    <xf numFmtId="3" fontId="5" fillId="0" borderId="38" xfId="0" applyNumberFormat="1" applyFont="1" applyFill="1" applyBorder="1"/>
    <xf numFmtId="166" fontId="2" fillId="0" borderId="0" xfId="1" applyNumberFormat="1" applyFont="1" applyFill="1" applyBorder="1"/>
    <xf numFmtId="3" fontId="5" fillId="0" borderId="47" xfId="0" applyNumberFormat="1" applyFont="1" applyFill="1" applyBorder="1" applyAlignment="1">
      <alignment horizontal="center"/>
    </xf>
    <xf numFmtId="0" fontId="8" fillId="0" borderId="47" xfId="0" applyFont="1" applyFill="1" applyBorder="1" applyAlignment="1">
      <alignment horizontal="center"/>
    </xf>
    <xf numFmtId="3" fontId="2" fillId="0" borderId="38" xfId="0" applyNumberFormat="1" applyFont="1" applyFill="1" applyBorder="1"/>
    <xf numFmtId="3" fontId="5" fillId="0" borderId="46" xfId="0" applyNumberFormat="1" applyFont="1" applyFill="1" applyBorder="1" applyAlignment="1">
      <alignment horizontal="center"/>
    </xf>
    <xf numFmtId="3" fontId="5" fillId="0" borderId="18" xfId="0" applyNumberFormat="1" applyFont="1" applyFill="1" applyBorder="1" applyAlignment="1">
      <alignment horizontal="center"/>
    </xf>
    <xf numFmtId="3" fontId="5" fillId="0" borderId="6" xfId="0" applyNumberFormat="1" applyFont="1" applyFill="1" applyBorder="1" applyAlignment="1">
      <alignment horizontal="center"/>
    </xf>
    <xf numFmtId="4" fontId="5" fillId="0" borderId="6" xfId="0" applyNumberFormat="1" applyFont="1" applyFill="1" applyBorder="1" applyAlignment="1">
      <alignment horizontal="center"/>
    </xf>
    <xf numFmtId="4" fontId="5" fillId="0" borderId="6" xfId="0" applyNumberFormat="1" applyFont="1" applyBorder="1" applyAlignment="1">
      <alignment horizontal="center"/>
    </xf>
    <xf numFmtId="4" fontId="5" fillId="0" borderId="13" xfId="0" applyNumberFormat="1" applyFont="1" applyBorder="1" applyAlignment="1">
      <alignment horizontal="center"/>
    </xf>
    <xf numFmtId="3" fontId="2" fillId="0" borderId="58" xfId="0" applyNumberFormat="1" applyFont="1" applyFill="1" applyBorder="1"/>
    <xf numFmtId="0" fontId="5" fillId="0" borderId="87" xfId="0" applyFont="1" applyFill="1" applyBorder="1" applyAlignment="1">
      <alignment horizontal="center"/>
    </xf>
    <xf numFmtId="0" fontId="3" fillId="0" borderId="19" xfId="0" applyFont="1" applyFill="1" applyBorder="1"/>
    <xf numFmtId="0" fontId="5" fillId="0" borderId="3" xfId="0" applyFont="1" applyFill="1" applyBorder="1"/>
    <xf numFmtId="0" fontId="21" fillId="0" borderId="36" xfId="0" applyFont="1" applyFill="1" applyBorder="1" applyAlignment="1">
      <alignment vertical="center" shrinkToFit="1"/>
    </xf>
    <xf numFmtId="0" fontId="21" fillId="0" borderId="36" xfId="0" applyFont="1" applyFill="1" applyBorder="1" applyAlignment="1" applyProtection="1">
      <alignment vertical="center" shrinkToFit="1"/>
      <protection locked="0"/>
    </xf>
    <xf numFmtId="0" fontId="21" fillId="0" borderId="38" xfId="0" applyFont="1" applyFill="1" applyBorder="1" applyAlignment="1">
      <alignment vertical="center" shrinkToFit="1"/>
    </xf>
    <xf numFmtId="167" fontId="6" fillId="4" borderId="7" xfId="0" applyNumberFormat="1" applyFont="1" applyFill="1" applyBorder="1"/>
    <xf numFmtId="167" fontId="6" fillId="3" borderId="77" xfId="1" applyNumberFormat="1" applyFont="1" applyFill="1" applyBorder="1" applyAlignment="1" applyProtection="1">
      <alignment horizontal="right"/>
    </xf>
    <xf numFmtId="166" fontId="6" fillId="3" borderId="77" xfId="1" applyNumberFormat="1" applyFont="1" applyFill="1" applyBorder="1" applyAlignment="1" applyProtection="1">
      <alignment horizontal="right"/>
    </xf>
    <xf numFmtId="166" fontId="5" fillId="0" borderId="59" xfId="1" applyNumberFormat="1" applyFont="1" applyFill="1" applyBorder="1" applyAlignment="1" applyProtection="1">
      <alignment horizontal="right"/>
    </xf>
    <xf numFmtId="3" fontId="2" fillId="3" borderId="43" xfId="0" applyNumberFormat="1" applyFont="1" applyFill="1" applyBorder="1" applyAlignment="1" applyProtection="1">
      <alignment horizontal="right"/>
      <protection locked="0"/>
    </xf>
    <xf numFmtId="0" fontId="5" fillId="3" borderId="44" xfId="0" applyFont="1" applyFill="1" applyBorder="1" applyAlignment="1" applyProtection="1">
      <alignment horizontal="right"/>
      <protection locked="0"/>
    </xf>
    <xf numFmtId="167" fontId="6" fillId="3" borderId="48" xfId="1" applyNumberFormat="1" applyFont="1" applyFill="1" applyBorder="1" applyAlignment="1" applyProtection="1">
      <alignment horizontal="right"/>
    </xf>
    <xf numFmtId="3" fontId="2" fillId="0" borderId="0" xfId="0" applyNumberFormat="1" applyFont="1" applyFill="1" applyBorder="1" applyAlignment="1" applyProtection="1">
      <alignment horizontal="right"/>
      <protection locked="0"/>
    </xf>
    <xf numFmtId="3" fontId="2" fillId="0" borderId="0" xfId="0" applyNumberFormat="1" applyFont="1" applyFill="1" applyBorder="1" applyAlignment="1">
      <alignment horizontal="right"/>
    </xf>
    <xf numFmtId="3" fontId="2" fillId="3" borderId="43" xfId="0" applyNumberFormat="1" applyFont="1" applyFill="1" applyBorder="1" applyAlignment="1" applyProtection="1">
      <alignment horizontal="right"/>
    </xf>
    <xf numFmtId="0" fontId="5" fillId="3" borderId="44" xfId="0" applyFont="1" applyFill="1" applyBorder="1" applyAlignment="1" applyProtection="1">
      <alignment horizontal="right"/>
    </xf>
    <xf numFmtId="0" fontId="2" fillId="0" borderId="0" xfId="0" applyFont="1" applyAlignment="1">
      <alignment horizontal="right"/>
    </xf>
    <xf numFmtId="3" fontId="5" fillId="3" borderId="43" xfId="0" applyNumberFormat="1" applyFont="1" applyFill="1" applyBorder="1" applyAlignment="1" applyProtection="1">
      <alignment horizontal="right"/>
      <protection locked="0"/>
    </xf>
    <xf numFmtId="0" fontId="8" fillId="3" borderId="44" xfId="0" applyFont="1" applyFill="1" applyBorder="1" applyAlignment="1" applyProtection="1">
      <alignment horizontal="right"/>
      <protection locked="0"/>
    </xf>
    <xf numFmtId="3" fontId="5" fillId="3" borderId="43" xfId="0" applyNumberFormat="1" applyFont="1" applyFill="1" applyBorder="1" applyAlignment="1" applyProtection="1">
      <alignment horizontal="right"/>
    </xf>
    <xf numFmtId="0" fontId="8" fillId="3" borderId="44" xfId="0" applyFont="1" applyFill="1" applyBorder="1" applyAlignment="1" applyProtection="1">
      <alignment horizontal="right"/>
    </xf>
    <xf numFmtId="3" fontId="5" fillId="0" borderId="0" xfId="0" applyNumberFormat="1" applyFont="1" applyFill="1" applyBorder="1" applyAlignment="1" applyProtection="1">
      <alignment horizontal="right"/>
      <protection locked="0"/>
    </xf>
    <xf numFmtId="3" fontId="5" fillId="0" borderId="0" xfId="0" applyNumberFormat="1" applyFont="1" applyFill="1" applyBorder="1" applyAlignment="1">
      <alignment horizontal="right"/>
    </xf>
    <xf numFmtId="0" fontId="5" fillId="0" borderId="0" xfId="0" applyFont="1" applyAlignment="1">
      <alignment horizontal="right"/>
    </xf>
    <xf numFmtId="0" fontId="5" fillId="0" borderId="0" xfId="0" applyFont="1" applyAlignment="1" applyProtection="1">
      <alignment horizontal="right"/>
      <protection locked="0"/>
    </xf>
    <xf numFmtId="3" fontId="5" fillId="0" borderId="0" xfId="0" applyNumberFormat="1" applyFont="1" applyAlignment="1">
      <alignment horizontal="right"/>
    </xf>
    <xf numFmtId="167" fontId="6" fillId="3" borderId="48" xfId="1" applyNumberFormat="1" applyFont="1" applyFill="1" applyBorder="1" applyAlignment="1" applyProtection="1">
      <alignment horizontal="right"/>
      <protection locked="0"/>
    </xf>
    <xf numFmtId="0" fontId="6" fillId="3" borderId="44" xfId="0" applyFont="1" applyFill="1" applyBorder="1" applyAlignment="1" applyProtection="1">
      <alignment horizontal="right"/>
    </xf>
    <xf numFmtId="3" fontId="2" fillId="3" borderId="48" xfId="0" applyNumberFormat="1" applyFont="1" applyFill="1" applyBorder="1" applyAlignment="1">
      <alignment horizontal="right"/>
    </xf>
    <xf numFmtId="0" fontId="15" fillId="0" borderId="0" xfId="0" applyFont="1" applyBorder="1" applyAlignment="1"/>
    <xf numFmtId="0" fontId="3" fillId="0" borderId="1" xfId="0" applyFont="1" applyBorder="1" applyAlignment="1" applyProtection="1">
      <protection locked="0"/>
    </xf>
    <xf numFmtId="0" fontId="7" fillId="0" borderId="37" xfId="0" applyFont="1" applyFill="1" applyBorder="1" applyAlignment="1" applyProtection="1">
      <alignment vertical="center" wrapText="1"/>
      <protection locked="0"/>
    </xf>
    <xf numFmtId="0" fontId="9" fillId="2" borderId="39" xfId="0" applyFont="1" applyFill="1" applyBorder="1" applyAlignment="1" applyProtection="1">
      <protection locked="0"/>
    </xf>
    <xf numFmtId="0" fontId="6" fillId="0" borderId="52" xfId="0" applyFont="1" applyFill="1" applyBorder="1" applyAlignment="1" applyProtection="1">
      <protection locked="0"/>
    </xf>
    <xf numFmtId="0" fontId="6" fillId="0" borderId="19" xfId="0" applyFont="1" applyFill="1" applyBorder="1" applyAlignment="1" applyProtection="1">
      <protection locked="0"/>
    </xf>
    <xf numFmtId="0" fontId="6" fillId="0" borderId="88" xfId="0" applyFont="1" applyFill="1" applyBorder="1" applyAlignment="1" applyProtection="1">
      <protection locked="0"/>
    </xf>
    <xf numFmtId="0" fontId="6" fillId="2" borderId="65" xfId="0" applyFont="1" applyFill="1" applyBorder="1" applyAlignment="1" applyProtection="1">
      <protection locked="0"/>
    </xf>
    <xf numFmtId="0" fontId="6" fillId="2" borderId="3" xfId="0" applyFont="1" applyFill="1" applyBorder="1" applyAlignment="1" applyProtection="1">
      <protection locked="0"/>
    </xf>
    <xf numFmtId="0" fontId="6" fillId="2" borderId="39" xfId="0" applyFont="1" applyFill="1" applyBorder="1" applyAlignment="1" applyProtection="1">
      <protection locked="0"/>
    </xf>
    <xf numFmtId="0" fontId="10" fillId="3" borderId="42" xfId="0" applyFont="1" applyFill="1" applyBorder="1" applyAlignment="1" applyProtection="1">
      <protection locked="0"/>
    </xf>
    <xf numFmtId="0" fontId="3" fillId="2" borderId="3" xfId="0" applyFont="1" applyFill="1" applyBorder="1" applyAlignment="1" applyProtection="1">
      <protection locked="0"/>
    </xf>
    <xf numFmtId="0" fontId="3" fillId="2" borderId="39" xfId="0" applyFont="1" applyFill="1" applyBorder="1" applyAlignment="1" applyProtection="1">
      <protection locked="0"/>
    </xf>
    <xf numFmtId="0" fontId="3" fillId="2" borderId="3" xfId="0" applyFont="1" applyFill="1" applyBorder="1" applyAlignment="1" applyProtection="1">
      <alignment wrapText="1"/>
      <protection locked="0"/>
    </xf>
    <xf numFmtId="0" fontId="9" fillId="2" borderId="3" xfId="0" applyFont="1" applyFill="1" applyBorder="1" applyAlignment="1" applyProtection="1">
      <protection locked="0"/>
    </xf>
    <xf numFmtId="0" fontId="3" fillId="2" borderId="10" xfId="0" applyFont="1" applyFill="1" applyBorder="1" applyAlignment="1" applyProtection="1">
      <protection locked="0"/>
    </xf>
    <xf numFmtId="0" fontId="3" fillId="2" borderId="15" xfId="0" applyFont="1" applyFill="1" applyBorder="1" applyAlignment="1" applyProtection="1">
      <protection locked="0"/>
    </xf>
    <xf numFmtId="0" fontId="3" fillId="2" borderId="19" xfId="0" applyFont="1" applyFill="1" applyBorder="1" applyAlignment="1" applyProtection="1">
      <protection locked="0"/>
    </xf>
    <xf numFmtId="0" fontId="2" fillId="2" borderId="22" xfId="0" applyFont="1" applyFill="1" applyBorder="1" applyAlignment="1" applyProtection="1">
      <protection locked="0"/>
    </xf>
    <xf numFmtId="164" fontId="3" fillId="0" borderId="0" xfId="0" applyNumberFormat="1" applyFont="1" applyBorder="1" applyAlignment="1"/>
    <xf numFmtId="0" fontId="16" fillId="0" borderId="0" xfId="0" applyFont="1" applyBorder="1" applyAlignment="1"/>
    <xf numFmtId="0" fontId="3" fillId="0" borderId="0" xfId="0" applyFont="1" applyBorder="1" applyAlignment="1"/>
    <xf numFmtId="167" fontId="6" fillId="0" borderId="7" xfId="0" applyNumberFormat="1" applyFont="1" applyFill="1" applyBorder="1" applyAlignment="1">
      <alignment horizontal="right"/>
    </xf>
    <xf numFmtId="3" fontId="5" fillId="0" borderId="19" xfId="0" applyNumberFormat="1" applyFont="1" applyFill="1" applyBorder="1" applyAlignment="1" applyProtection="1">
      <alignment horizontal="right"/>
      <protection locked="0"/>
    </xf>
    <xf numFmtId="3" fontId="5" fillId="0" borderId="3" xfId="0" applyNumberFormat="1" applyFont="1" applyFill="1" applyBorder="1" applyAlignment="1" applyProtection="1">
      <alignment horizontal="center"/>
      <protection locked="0"/>
    </xf>
    <xf numFmtId="0" fontId="5" fillId="0" borderId="87" xfId="0" applyFont="1" applyFill="1" applyBorder="1" applyAlignment="1" applyProtection="1">
      <alignment horizontal="center"/>
      <protection locked="0"/>
    </xf>
    <xf numFmtId="0" fontId="5" fillId="0" borderId="87" xfId="0" applyFont="1" applyFill="1" applyBorder="1" applyAlignment="1" applyProtection="1">
      <alignment horizontal="center" vertical="center"/>
      <protection locked="0"/>
    </xf>
    <xf numFmtId="0" fontId="8" fillId="0" borderId="87" xfId="0" applyFont="1" applyFill="1" applyBorder="1" applyAlignment="1" applyProtection="1">
      <alignment horizontal="center"/>
      <protection locked="0"/>
    </xf>
    <xf numFmtId="0" fontId="5" fillId="0" borderId="87" xfId="0" applyFont="1" applyFill="1" applyBorder="1" applyAlignment="1" applyProtection="1">
      <alignment horizontal="center"/>
    </xf>
    <xf numFmtId="3" fontId="2" fillId="0" borderId="8" xfId="0" quotePrefix="1" applyNumberFormat="1" applyFont="1" applyFill="1" applyBorder="1" applyAlignment="1" applyProtection="1">
      <alignment horizontal="center"/>
    </xf>
    <xf numFmtId="3" fontId="2" fillId="0" borderId="86" xfId="0" applyNumberFormat="1" applyFont="1" applyFill="1" applyBorder="1" applyAlignment="1" applyProtection="1">
      <alignment horizontal="center"/>
      <protection locked="0"/>
    </xf>
    <xf numFmtId="3" fontId="2" fillId="0" borderId="79" xfId="0" applyNumberFormat="1" applyFont="1" applyFill="1" applyBorder="1" applyAlignment="1" applyProtection="1">
      <alignment horizontal="center"/>
    </xf>
    <xf numFmtId="3" fontId="2" fillId="0" borderId="79" xfId="0" applyNumberFormat="1" applyFont="1" applyFill="1" applyBorder="1" applyAlignment="1" applyProtection="1">
      <alignment horizontal="center"/>
      <protection locked="0"/>
    </xf>
    <xf numFmtId="0" fontId="5" fillId="0" borderId="80" xfId="0" applyFont="1" applyFill="1" applyBorder="1" applyAlignment="1" applyProtection="1">
      <alignment horizontal="center"/>
      <protection locked="0"/>
    </xf>
    <xf numFmtId="3" fontId="5" fillId="0" borderId="79" xfId="0" applyNumberFormat="1" applyFont="1" applyFill="1" applyBorder="1" applyAlignment="1" applyProtection="1">
      <alignment horizontal="center"/>
      <protection locked="0"/>
    </xf>
    <xf numFmtId="3" fontId="5" fillId="0" borderId="73" xfId="0" applyNumberFormat="1" applyFont="1" applyFill="1" applyBorder="1" applyProtection="1">
      <protection locked="0"/>
    </xf>
    <xf numFmtId="3" fontId="5" fillId="0" borderId="79" xfId="0" applyNumberFormat="1" applyFont="1" applyFill="1" applyBorder="1" applyAlignment="1" applyProtection="1">
      <alignment horizontal="center"/>
    </xf>
    <xf numFmtId="0" fontId="5" fillId="0" borderId="80" xfId="0" applyFont="1" applyFill="1" applyBorder="1" applyAlignment="1" applyProtection="1">
      <alignment horizontal="center"/>
    </xf>
    <xf numFmtId="3" fontId="5" fillId="0" borderId="73" xfId="0" applyNumberFormat="1" applyFont="1" applyFill="1" applyBorder="1" applyAlignment="1" applyProtection="1">
      <alignment horizontal="center"/>
    </xf>
    <xf numFmtId="3" fontId="5" fillId="0" borderId="73" xfId="0" applyNumberFormat="1" applyFont="1" applyFill="1" applyBorder="1" applyAlignment="1" applyProtection="1">
      <alignment horizontal="center"/>
      <protection locked="0"/>
    </xf>
    <xf numFmtId="3" fontId="5" fillId="0" borderId="8" xfId="0" applyNumberFormat="1" applyFont="1" applyFill="1" applyBorder="1" applyAlignment="1" applyProtection="1">
      <alignment horizontal="center"/>
      <protection locked="0"/>
    </xf>
    <xf numFmtId="3" fontId="5" fillId="0" borderId="8" xfId="0" applyNumberFormat="1" applyFont="1" applyFill="1" applyBorder="1" applyAlignment="1" applyProtection="1">
      <alignment horizontal="center"/>
    </xf>
    <xf numFmtId="0" fontId="5" fillId="0" borderId="66" xfId="0" applyFont="1" applyFill="1" applyBorder="1" applyProtection="1">
      <protection locked="0"/>
    </xf>
    <xf numFmtId="0" fontId="6" fillId="2" borderId="19" xfId="0" applyFont="1" applyFill="1" applyBorder="1" applyAlignment="1" applyProtection="1">
      <protection locked="0"/>
    </xf>
    <xf numFmtId="0" fontId="5" fillId="0" borderId="89" xfId="0" applyFont="1" applyFill="1" applyBorder="1" applyAlignment="1" applyProtection="1">
      <alignment horizontal="center"/>
      <protection locked="0"/>
    </xf>
    <xf numFmtId="0" fontId="6" fillId="2" borderId="52" xfId="0" applyFont="1" applyFill="1" applyBorder="1" applyAlignment="1" applyProtection="1">
      <protection locked="0"/>
    </xf>
    <xf numFmtId="0" fontId="5" fillId="0" borderId="73" xfId="0" applyFont="1" applyFill="1" applyBorder="1" applyProtection="1">
      <protection locked="0"/>
    </xf>
    <xf numFmtId="3" fontId="5" fillId="0" borderId="32" xfId="0" applyNumberFormat="1" applyFont="1" applyFill="1" applyBorder="1" applyAlignment="1" applyProtection="1">
      <alignment horizontal="center"/>
      <protection locked="0"/>
    </xf>
    <xf numFmtId="0" fontId="6" fillId="0" borderId="0" xfId="0" applyFont="1" applyBorder="1" applyAlignment="1"/>
    <xf numFmtId="0" fontId="2" fillId="0" borderId="0" xfId="0" applyFont="1" applyBorder="1" applyAlignment="1"/>
    <xf numFmtId="0" fontId="2" fillId="0" borderId="71" xfId="0" applyFont="1" applyBorder="1"/>
    <xf numFmtId="3" fontId="2" fillId="0" borderId="14" xfId="0" applyNumberFormat="1" applyFont="1" applyBorder="1"/>
    <xf numFmtId="0" fontId="2" fillId="2" borderId="22" xfId="0" applyFont="1" applyFill="1" applyBorder="1"/>
    <xf numFmtId="1" fontId="6" fillId="4" borderId="8" xfId="1" applyNumberFormat="1" applyFont="1" applyFill="1" applyBorder="1" applyAlignment="1">
      <alignment horizontal="right"/>
    </xf>
    <xf numFmtId="3" fontId="5" fillId="0" borderId="19" xfId="0" applyNumberFormat="1" applyFont="1" applyFill="1" applyBorder="1" applyAlignment="1">
      <alignment horizontal="right"/>
    </xf>
    <xf numFmtId="3" fontId="5" fillId="0" borderId="90" xfId="0" applyNumberFormat="1" applyFont="1" applyFill="1" applyBorder="1"/>
    <xf numFmtId="0" fontId="2" fillId="0" borderId="91" xfId="0" applyFont="1" applyFill="1" applyBorder="1" applyProtection="1">
      <protection locked="0"/>
    </xf>
    <xf numFmtId="3" fontId="2" fillId="0" borderId="32" xfId="0" applyNumberFormat="1" applyFont="1" applyFill="1" applyBorder="1" applyAlignment="1">
      <alignment horizontal="center"/>
    </xf>
    <xf numFmtId="0" fontId="6" fillId="0" borderId="92" xfId="0" applyFont="1" applyFill="1" applyBorder="1"/>
    <xf numFmtId="3" fontId="2" fillId="0" borderId="6" xfId="0" applyNumberFormat="1" applyFont="1" applyFill="1" applyBorder="1" applyAlignment="1">
      <alignment horizontal="center"/>
    </xf>
    <xf numFmtId="0" fontId="6" fillId="2" borderId="19" xfId="0" applyFont="1" applyFill="1" applyBorder="1"/>
    <xf numFmtId="0" fontId="2" fillId="0" borderId="52" xfId="0" applyFont="1" applyFill="1" applyBorder="1"/>
    <xf numFmtId="3" fontId="5" fillId="0" borderId="19" xfId="0" quotePrefix="1" applyNumberFormat="1" applyFont="1" applyFill="1" applyBorder="1" applyAlignment="1">
      <alignment horizontal="center"/>
    </xf>
    <xf numFmtId="3" fontId="12" fillId="0" borderId="4" xfId="0" applyNumberFormat="1" applyFont="1" applyFill="1" applyBorder="1" applyAlignment="1">
      <alignment horizontal="left"/>
    </xf>
    <xf numFmtId="3" fontId="12" fillId="0" borderId="7" xfId="0" applyNumberFormat="1" applyFont="1" applyFill="1" applyBorder="1" applyAlignment="1">
      <alignment horizontal="left"/>
    </xf>
    <xf numFmtId="3" fontId="12" fillId="0" borderId="33" xfId="0" applyNumberFormat="1" applyFont="1" applyFill="1" applyBorder="1" applyAlignment="1">
      <alignment horizontal="left"/>
    </xf>
    <xf numFmtId="0" fontId="12" fillId="3" borderId="48" xfId="0" applyFont="1" applyFill="1" applyBorder="1" applyAlignment="1">
      <alignment horizontal="left"/>
    </xf>
    <xf numFmtId="0" fontId="12" fillId="0" borderId="4" xfId="0" applyFont="1" applyFill="1" applyBorder="1" applyAlignment="1">
      <alignment horizontal="left"/>
    </xf>
    <xf numFmtId="0" fontId="12" fillId="2" borderId="7" xfId="0" applyFont="1" applyFill="1" applyBorder="1" applyAlignment="1">
      <alignment horizontal="left"/>
    </xf>
    <xf numFmtId="0" fontId="12" fillId="0" borderId="7" xfId="0" applyFont="1" applyBorder="1" applyAlignment="1">
      <alignment horizontal="left"/>
    </xf>
    <xf numFmtId="3" fontId="22" fillId="0" borderId="7" xfId="0" applyNumberFormat="1" applyFont="1" applyFill="1" applyBorder="1" applyAlignment="1">
      <alignment horizontal="left"/>
    </xf>
    <xf numFmtId="0" fontId="12" fillId="0" borderId="7" xfId="0" applyFont="1" applyFill="1" applyBorder="1" applyAlignment="1">
      <alignment horizontal="left"/>
    </xf>
    <xf numFmtId="3" fontId="22" fillId="0" borderId="33" xfId="0" applyNumberFormat="1" applyFont="1" applyFill="1" applyBorder="1" applyAlignment="1">
      <alignment horizontal="left"/>
    </xf>
    <xf numFmtId="3" fontId="22" fillId="0" borderId="16" xfId="0" applyNumberFormat="1" applyFont="1" applyFill="1" applyBorder="1" applyAlignment="1">
      <alignment horizontal="left"/>
    </xf>
    <xf numFmtId="3" fontId="12" fillId="0" borderId="71" xfId="0" applyNumberFormat="1" applyFont="1" applyFill="1" applyBorder="1" applyAlignment="1">
      <alignment horizontal="left"/>
    </xf>
    <xf numFmtId="0" fontId="12" fillId="3" borderId="48" xfId="0" applyFont="1" applyFill="1" applyBorder="1" applyAlignment="1">
      <alignment horizontal="right"/>
    </xf>
    <xf numFmtId="0" fontId="12" fillId="3" borderId="70" xfId="0" applyFont="1" applyFill="1" applyBorder="1" applyAlignment="1">
      <alignment horizontal="right"/>
    </xf>
    <xf numFmtId="3" fontId="22" fillId="0" borderId="71" xfId="0" applyNumberFormat="1" applyFont="1" applyFill="1" applyBorder="1" applyAlignment="1">
      <alignment horizontal="left"/>
    </xf>
    <xf numFmtId="3" fontId="22" fillId="0" borderId="93" xfId="0" applyNumberFormat="1" applyFont="1" applyFill="1" applyBorder="1" applyAlignment="1">
      <alignment horizontal="left"/>
    </xf>
    <xf numFmtId="0" fontId="22" fillId="0" borderId="71" xfId="0" applyFont="1" applyBorder="1" applyAlignment="1"/>
    <xf numFmtId="3" fontId="12" fillId="0" borderId="75" xfId="0" applyNumberFormat="1" applyFont="1" applyFill="1" applyBorder="1" applyAlignment="1">
      <alignment horizontal="left"/>
    </xf>
    <xf numFmtId="3" fontId="12" fillId="0" borderId="94" xfId="0" applyNumberFormat="1" applyFont="1" applyFill="1" applyBorder="1" applyAlignment="1">
      <alignment horizontal="left"/>
    </xf>
    <xf numFmtId="0" fontId="12" fillId="0" borderId="58" xfId="0" applyFont="1" applyBorder="1" applyAlignment="1"/>
    <xf numFmtId="0" fontId="12" fillId="3" borderId="70" xfId="0" applyFont="1" applyFill="1" applyBorder="1" applyAlignment="1">
      <alignment horizontal="left"/>
    </xf>
    <xf numFmtId="0" fontId="12" fillId="2" borderId="71" xfId="0" applyFont="1" applyFill="1" applyBorder="1" applyAlignment="1">
      <alignment horizontal="left"/>
    </xf>
    <xf numFmtId="0" fontId="12" fillId="0" borderId="71" xfId="0" applyFont="1" applyBorder="1" applyAlignment="1">
      <alignment horizontal="left"/>
    </xf>
    <xf numFmtId="0" fontId="12" fillId="0" borderId="71" xfId="0" applyFont="1" applyFill="1" applyBorder="1" applyAlignment="1">
      <alignment horizontal="left"/>
    </xf>
    <xf numFmtId="0" fontId="12" fillId="0" borderId="58" xfId="0" applyFont="1" applyBorder="1"/>
    <xf numFmtId="172" fontId="22" fillId="0" borderId="71" xfId="0" applyNumberFormat="1" applyFont="1" applyFill="1" applyBorder="1" applyAlignment="1">
      <alignment horizontal="left"/>
    </xf>
    <xf numFmtId="3" fontId="12" fillId="3" borderId="70" xfId="0" applyNumberFormat="1" applyFont="1" applyFill="1" applyBorder="1" applyAlignment="1">
      <alignment horizontal="left"/>
    </xf>
    <xf numFmtId="3" fontId="12" fillId="0" borderId="58" xfId="0" applyNumberFormat="1" applyFont="1" applyFill="1" applyBorder="1" applyAlignment="1">
      <alignment horizontal="left"/>
    </xf>
    <xf numFmtId="171" fontId="22" fillId="0" borderId="71" xfId="0" applyNumberFormat="1" applyFont="1" applyFill="1" applyBorder="1" applyAlignment="1">
      <alignment horizontal="left"/>
    </xf>
    <xf numFmtId="0" fontId="5" fillId="0" borderId="4" xfId="0" applyFont="1" applyFill="1" applyBorder="1" applyAlignment="1"/>
    <xf numFmtId="3" fontId="12" fillId="0" borderId="75" xfId="0" quotePrefix="1" applyNumberFormat="1" applyFont="1" applyFill="1" applyBorder="1" applyAlignment="1">
      <alignment horizontal="left"/>
    </xf>
    <xf numFmtId="170" fontId="12" fillId="0" borderId="71" xfId="0" applyNumberFormat="1" applyFont="1" applyFill="1" applyBorder="1" applyAlignment="1">
      <alignment horizontal="left"/>
    </xf>
    <xf numFmtId="3" fontId="12" fillId="0" borderId="71" xfId="0" quotePrefix="1" applyNumberFormat="1" applyFont="1" applyFill="1" applyBorder="1" applyAlignment="1">
      <alignment horizontal="left"/>
    </xf>
    <xf numFmtId="3" fontId="12" fillId="0" borderId="38" xfId="0" applyNumberFormat="1" applyFont="1" applyFill="1" applyBorder="1" applyAlignment="1">
      <alignment horizontal="left"/>
    </xf>
    <xf numFmtId="3" fontId="12" fillId="0" borderId="7" xfId="0" quotePrefix="1" applyNumberFormat="1" applyFont="1" applyFill="1" applyBorder="1" applyAlignment="1">
      <alignment horizontal="left"/>
    </xf>
    <xf numFmtId="3" fontId="2" fillId="0" borderId="5" xfId="0" applyNumberFormat="1" applyFont="1" applyFill="1" applyBorder="1"/>
    <xf numFmtId="3" fontId="2" fillId="0" borderId="87" xfId="0" applyNumberFormat="1" applyFont="1" applyFill="1" applyBorder="1"/>
    <xf numFmtId="10" fontId="5" fillId="0" borderId="6" xfId="0" applyNumberFormat="1" applyFont="1" applyFill="1" applyBorder="1" applyAlignment="1">
      <alignment horizontal="center"/>
    </xf>
    <xf numFmtId="0" fontId="3" fillId="2" borderId="88" xfId="0" applyFont="1" applyFill="1" applyBorder="1"/>
    <xf numFmtId="0" fontId="2" fillId="0" borderId="33" xfId="0" applyFont="1" applyFill="1" applyBorder="1"/>
    <xf numFmtId="4" fontId="5" fillId="0" borderId="31" xfId="0" applyNumberFormat="1" applyFont="1" applyFill="1" applyBorder="1" applyAlignment="1">
      <alignment horizontal="center"/>
    </xf>
    <xf numFmtId="9" fontId="5" fillId="0" borderId="32" xfId="0" applyNumberFormat="1" applyFont="1" applyFill="1" applyBorder="1" applyAlignment="1">
      <alignment horizontal="center"/>
    </xf>
    <xf numFmtId="3" fontId="2" fillId="0" borderId="85" xfId="0" applyNumberFormat="1" applyFont="1" applyFill="1" applyBorder="1"/>
    <xf numFmtId="4" fontId="5" fillId="0" borderId="51" xfId="0" applyNumberFormat="1" applyFont="1" applyFill="1" applyBorder="1" applyAlignment="1">
      <alignment horizontal="center"/>
    </xf>
    <xf numFmtId="0" fontId="0" fillId="0" borderId="50" xfId="0" applyBorder="1"/>
    <xf numFmtId="3" fontId="5" fillId="0" borderId="0" xfId="0" quotePrefix="1" applyNumberFormat="1" applyFont="1" applyFill="1" applyBorder="1"/>
    <xf numFmtId="3" fontId="2" fillId="0" borderId="4" xfId="0" applyNumberFormat="1" applyFont="1" applyFill="1" applyBorder="1" applyAlignment="1" applyProtection="1">
      <alignment horizontal="center"/>
      <protection locked="0"/>
    </xf>
    <xf numFmtId="3" fontId="2" fillId="0" borderId="4" xfId="0" applyNumberFormat="1" applyFont="1" applyFill="1" applyBorder="1" applyProtection="1"/>
    <xf numFmtId="166" fontId="2" fillId="0" borderId="7" xfId="1" applyNumberFormat="1" applyFont="1" applyFill="1" applyBorder="1" applyAlignment="1" applyProtection="1">
      <alignment horizontal="right"/>
    </xf>
    <xf numFmtId="4" fontId="5" fillId="0" borderId="30" xfId="0" applyNumberFormat="1" applyFont="1" applyFill="1" applyBorder="1" applyAlignment="1">
      <alignment horizontal="center"/>
    </xf>
    <xf numFmtId="9" fontId="5" fillId="0" borderId="30" xfId="0" applyNumberFormat="1" applyFont="1" applyFill="1" applyBorder="1" applyAlignment="1">
      <alignment horizontal="center"/>
    </xf>
    <xf numFmtId="171" fontId="22" fillId="0" borderId="75" xfId="0" applyNumberFormat="1" applyFont="1" applyFill="1" applyBorder="1" applyAlignment="1">
      <alignment horizontal="left"/>
    </xf>
    <xf numFmtId="0" fontId="0" fillId="0" borderId="7" xfId="0" applyBorder="1"/>
    <xf numFmtId="10" fontId="5" fillId="0" borderId="30" xfId="0" applyNumberFormat="1" applyFont="1" applyFill="1" applyBorder="1" applyAlignment="1">
      <alignment horizontal="center"/>
    </xf>
    <xf numFmtId="0" fontId="23" fillId="3" borderId="44" xfId="0" applyFont="1" applyFill="1" applyBorder="1" applyAlignment="1">
      <alignment horizontal="center" wrapText="1"/>
    </xf>
    <xf numFmtId="4" fontId="5" fillId="5" borderId="5" xfId="0" applyNumberFormat="1" applyFont="1" applyFill="1" applyBorder="1" applyAlignment="1">
      <alignment horizontal="center"/>
    </xf>
    <xf numFmtId="9" fontId="5" fillId="5" borderId="6" xfId="0" applyNumberFormat="1" applyFont="1" applyFill="1" applyBorder="1" applyAlignment="1">
      <alignment horizontal="center"/>
    </xf>
    <xf numFmtId="3" fontId="2" fillId="5" borderId="21" xfId="0" applyNumberFormat="1" applyFont="1" applyFill="1" applyBorder="1"/>
    <xf numFmtId="4" fontId="2" fillId="0" borderId="5" xfId="0" applyNumberFormat="1" applyFont="1" applyFill="1" applyBorder="1" applyAlignment="1">
      <alignment horizontal="left"/>
    </xf>
    <xf numFmtId="4" fontId="2" fillId="5" borderId="5" xfId="0" applyNumberFormat="1" applyFont="1" applyFill="1" applyBorder="1" applyAlignment="1">
      <alignment horizontal="right"/>
    </xf>
    <xf numFmtId="3" fontId="6" fillId="0" borderId="7" xfId="0" applyNumberFormat="1" applyFont="1" applyFill="1" applyBorder="1"/>
    <xf numFmtId="0" fontId="3" fillId="0" borderId="0" xfId="0" applyFont="1" applyBorder="1" applyAlignment="1">
      <alignment horizontal="left"/>
    </xf>
    <xf numFmtId="3" fontId="6" fillId="0" borderId="0" xfId="0" applyNumberFormat="1" applyFont="1" applyFill="1" applyBorder="1" applyAlignment="1">
      <alignment horizontal="left"/>
    </xf>
    <xf numFmtId="3" fontId="6" fillId="0" borderId="0" xfId="0" applyNumberFormat="1" applyFont="1" applyFill="1" applyBorder="1" applyAlignment="1" applyProtection="1">
      <alignment horizontal="left"/>
      <protection locked="0"/>
    </xf>
    <xf numFmtId="9" fontId="2" fillId="0" borderId="0" xfId="2" applyFont="1" applyFill="1" applyBorder="1"/>
    <xf numFmtId="3" fontId="25" fillId="0" borderId="0" xfId="0" applyNumberFormat="1" applyFont="1" applyFill="1" applyBorder="1"/>
    <xf numFmtId="3" fontId="25" fillId="0" borderId="7" xfId="0" applyNumberFormat="1" applyFont="1" applyFill="1" applyBorder="1" applyAlignment="1">
      <alignment horizontal="left"/>
    </xf>
    <xf numFmtId="3" fontId="25" fillId="0" borderId="7" xfId="0" applyNumberFormat="1" applyFont="1" applyFill="1" applyBorder="1" applyAlignment="1">
      <alignment horizontal="left" indent="1"/>
    </xf>
    <xf numFmtId="0" fontId="2" fillId="0" borderId="7" xfId="0" applyFont="1" applyFill="1" applyBorder="1" applyAlignment="1">
      <alignment wrapText="1"/>
    </xf>
    <xf numFmtId="0" fontId="26" fillId="0" borderId="0" xfId="0" applyFont="1" applyFill="1" applyBorder="1" applyAlignment="1">
      <alignment horizontal="right"/>
    </xf>
    <xf numFmtId="14" fontId="26" fillId="0" borderId="0" xfId="1" applyNumberFormat="1" applyFont="1" applyFill="1" applyBorder="1" applyAlignment="1">
      <alignment horizontal="left"/>
    </xf>
    <xf numFmtId="3" fontId="26" fillId="0" borderId="0" xfId="0" applyNumberFormat="1" applyFont="1" applyFill="1" applyBorder="1" applyAlignment="1">
      <alignment horizontal="left"/>
    </xf>
    <xf numFmtId="0" fontId="2" fillId="0" borderId="75" xfId="0" applyFont="1" applyFill="1" applyBorder="1" applyAlignment="1"/>
    <xf numFmtId="1" fontId="6" fillId="0" borderId="8" xfId="1" applyNumberFormat="1" applyFont="1" applyFill="1" applyBorder="1" applyAlignment="1" applyProtection="1">
      <alignment horizontal="right"/>
    </xf>
    <xf numFmtId="1" fontId="6" fillId="6" borderId="8" xfId="1" applyNumberFormat="1" applyFont="1" applyFill="1" applyBorder="1" applyAlignment="1" applyProtection="1">
      <alignment horizontal="right"/>
    </xf>
    <xf numFmtId="167" fontId="6" fillId="6" borderId="7" xfId="0" applyNumberFormat="1" applyFont="1" applyFill="1" applyBorder="1"/>
    <xf numFmtId="3" fontId="5" fillId="0" borderId="8" xfId="0" applyNumberFormat="1" applyFont="1" applyFill="1" applyBorder="1"/>
    <xf numFmtId="0" fontId="15" fillId="0" borderId="0" xfId="0" applyFont="1" applyBorder="1" applyAlignment="1">
      <alignment horizontal="center"/>
    </xf>
    <xf numFmtId="0" fontId="10" fillId="3" borderId="42" xfId="0" applyFont="1" applyFill="1" applyBorder="1" applyAlignment="1">
      <alignment horizontal="left"/>
    </xf>
    <xf numFmtId="0" fontId="0" fillId="3" borderId="48" xfId="0" applyFill="1" applyBorder="1"/>
    <xf numFmtId="0" fontId="6" fillId="0" borderId="37" xfId="0" applyFont="1" applyFill="1" applyBorder="1" applyAlignment="1">
      <alignment horizontal="center" vertical="center"/>
    </xf>
    <xf numFmtId="0" fontId="6" fillId="0" borderId="95" xfId="0" applyFont="1" applyFill="1" applyBorder="1" applyAlignment="1">
      <alignment horizontal="center" vertical="center"/>
    </xf>
    <xf numFmtId="0" fontId="6" fillId="0" borderId="36" xfId="0" applyFont="1" applyFill="1" applyBorder="1" applyAlignment="1">
      <alignment horizontal="center" vertical="center"/>
    </xf>
    <xf numFmtId="3" fontId="6" fillId="0" borderId="37" xfId="0" applyNumberFormat="1" applyFont="1" applyBorder="1" applyAlignment="1">
      <alignment horizontal="center" vertical="center"/>
    </xf>
    <xf numFmtId="3" fontId="6" fillId="0" borderId="95" xfId="0" applyNumberFormat="1" applyFont="1" applyBorder="1" applyAlignment="1">
      <alignment horizontal="center" vertical="center"/>
    </xf>
    <xf numFmtId="3" fontId="6" fillId="0" borderId="36" xfId="0" applyNumberFormat="1" applyFont="1" applyBorder="1" applyAlignment="1">
      <alignment horizontal="center" vertical="center"/>
    </xf>
    <xf numFmtId="3" fontId="6" fillId="0" borderId="37" xfId="0" applyNumberFormat="1" applyFont="1" applyFill="1" applyBorder="1" applyAlignment="1">
      <alignment horizontal="center" vertical="center" wrapText="1"/>
    </xf>
    <xf numFmtId="3" fontId="6" fillId="0" borderId="95" xfId="0" applyNumberFormat="1" applyFont="1" applyFill="1" applyBorder="1" applyAlignment="1">
      <alignment horizontal="center" vertical="center"/>
    </xf>
    <xf numFmtId="3" fontId="6" fillId="0" borderId="36" xfId="0" applyNumberFormat="1" applyFont="1" applyFill="1" applyBorder="1" applyAlignment="1">
      <alignment horizontal="center" vertical="center"/>
    </xf>
    <xf numFmtId="3" fontId="2" fillId="0" borderId="0" xfId="0" applyNumberFormat="1" applyFont="1" applyBorder="1" applyAlignment="1">
      <alignment horizontal="left" vertical="top" wrapText="1"/>
    </xf>
    <xf numFmtId="3" fontId="2" fillId="0" borderId="83" xfId="0" applyNumberFormat="1" applyFont="1" applyBorder="1" applyAlignment="1">
      <alignment horizontal="left" vertical="top" wrapText="1"/>
    </xf>
    <xf numFmtId="0" fontId="0" fillId="0" borderId="95" xfId="0" applyBorder="1"/>
    <xf numFmtId="0" fontId="0" fillId="0" borderId="36" xfId="0" applyBorder="1"/>
    <xf numFmtId="0" fontId="10" fillId="3" borderId="42" xfId="0" applyFont="1" applyFill="1" applyBorder="1" applyAlignment="1">
      <alignment horizontal="left" vertical="center"/>
    </xf>
    <xf numFmtId="0" fontId="0" fillId="3" borderId="48" xfId="0" applyFill="1" applyBorder="1" applyAlignment="1">
      <alignment horizontal="left" vertical="center"/>
    </xf>
    <xf numFmtId="0" fontId="10" fillId="3" borderId="42" xfId="0" applyFont="1" applyFill="1" applyBorder="1" applyAlignment="1" applyProtection="1">
      <alignment horizontal="left"/>
      <protection locked="0"/>
    </xf>
    <xf numFmtId="0" fontId="0" fillId="3" borderId="48" xfId="0" applyFill="1" applyBorder="1" applyAlignment="1" applyProtection="1">
      <alignment horizontal="left"/>
      <protection locked="0"/>
    </xf>
    <xf numFmtId="3" fontId="6" fillId="0" borderId="37" xfId="0" applyNumberFormat="1" applyFont="1" applyBorder="1" applyAlignment="1" applyProtection="1">
      <alignment horizontal="center" vertical="center"/>
      <protection locked="0"/>
    </xf>
    <xf numFmtId="3" fontId="6" fillId="0" borderId="95" xfId="0" applyNumberFormat="1" applyFont="1" applyBorder="1" applyAlignment="1" applyProtection="1">
      <alignment horizontal="center" vertical="center"/>
      <protection locked="0"/>
    </xf>
    <xf numFmtId="3" fontId="6" fillId="0" borderId="36" xfId="0" applyNumberFormat="1" applyFont="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0" fillId="0" borderId="9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95" xfId="0" applyBorder="1" applyProtection="1">
      <protection locked="0"/>
    </xf>
    <xf numFmtId="0" fontId="0" fillId="0" borderId="36" xfId="0" applyBorder="1" applyProtection="1">
      <protection locked="0"/>
    </xf>
    <xf numFmtId="0" fontId="6" fillId="0" borderId="95"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6" fillId="0" borderId="37" xfId="0" applyFont="1" applyFill="1" applyBorder="1" applyAlignment="1">
      <alignment horizontal="center" vertical="center" wrapText="1"/>
    </xf>
    <xf numFmtId="0" fontId="6" fillId="0" borderId="95" xfId="0" applyFont="1" applyFill="1" applyBorder="1" applyAlignment="1">
      <alignment horizontal="center" vertical="center" wrapText="1"/>
    </xf>
    <xf numFmtId="0" fontId="6" fillId="0" borderId="36" xfId="0" applyFont="1" applyFill="1" applyBorder="1" applyAlignment="1">
      <alignment horizontal="center" vertical="center" wrapText="1"/>
    </xf>
    <xf numFmtId="3" fontId="6" fillId="0" borderId="95" xfId="0" applyNumberFormat="1" applyFont="1" applyFill="1" applyBorder="1" applyAlignment="1">
      <alignment horizontal="center" vertical="center" wrapText="1"/>
    </xf>
    <xf numFmtId="3" fontId="6" fillId="0" borderId="36" xfId="0" applyNumberFormat="1" applyFont="1" applyFill="1" applyBorder="1" applyAlignment="1">
      <alignment horizontal="center" vertical="center" wrapText="1"/>
    </xf>
    <xf numFmtId="0" fontId="10" fillId="3" borderId="48" xfId="0" applyFont="1" applyFill="1" applyBorder="1" applyAlignment="1">
      <alignment horizontal="left"/>
    </xf>
    <xf numFmtId="3" fontId="2" fillId="0" borderId="0" xfId="0" applyNumberFormat="1" applyFont="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1"/>
  <sheetViews>
    <sheetView tabSelected="1" view="pageBreakPreview" zoomScale="120" zoomScaleNormal="70" zoomScaleSheetLayoutView="120" workbookViewId="0">
      <pane xSplit="2" ySplit="5" topLeftCell="C72" activePane="bottomRight" state="frozen"/>
      <selection sqref="A1:S1"/>
      <selection pane="topRight" sqref="A1:S1"/>
      <selection pane="bottomLeft" sqref="A1:S1"/>
      <selection pane="bottomRight" activeCell="M74" sqref="M74"/>
    </sheetView>
  </sheetViews>
  <sheetFormatPr defaultRowHeight="11.25" x14ac:dyDescent="0.2"/>
  <cols>
    <col min="1" max="1" width="1.7109375" style="84" customWidth="1"/>
    <col min="2" max="2" width="33.140625" style="1" bestFit="1" customWidth="1"/>
    <col min="3" max="3" width="8.5703125" style="2" customWidth="1"/>
    <col min="4" max="4" width="7.140625" style="1" customWidth="1"/>
    <col min="5" max="5" width="10.28515625" style="3" customWidth="1"/>
    <col min="6" max="6" width="5.7109375" style="4" customWidth="1"/>
    <col min="7" max="7" width="8.5703125" style="2" bestFit="1" customWidth="1"/>
    <col min="8" max="8" width="8.42578125" style="1" customWidth="1"/>
    <col min="9" max="9" width="10.28515625" style="3" customWidth="1"/>
    <col min="10" max="10" width="8.5703125" style="2" customWidth="1"/>
    <col min="11" max="11" width="7.140625" style="1" customWidth="1"/>
    <col min="12" max="12" width="10.28515625" style="3" customWidth="1"/>
    <col min="13" max="13" width="8.5703125" style="2" customWidth="1"/>
    <col min="14" max="14" width="7.140625" style="1" customWidth="1"/>
    <col min="15" max="15" width="10.28515625" style="3" customWidth="1"/>
    <col min="16" max="16" width="5.7109375" style="4" customWidth="1"/>
    <col min="17" max="17" width="8.5703125" style="2" customWidth="1"/>
    <col min="18" max="18" width="7.140625" style="1" customWidth="1"/>
    <col min="19" max="19" width="11" style="207" customWidth="1"/>
    <col min="20" max="20" width="27.42578125" style="166" bestFit="1" customWidth="1"/>
    <col min="21" max="21" width="72.5703125" style="4" bestFit="1" customWidth="1"/>
    <col min="22" max="23" width="5.7109375" style="4" customWidth="1"/>
    <col min="24" max="16384" width="9.140625" style="1"/>
  </cols>
  <sheetData>
    <row r="1" spans="1:23" s="77" customFormat="1" ht="20.25" x14ac:dyDescent="0.3">
      <c r="A1" s="591" t="s">
        <v>85</v>
      </c>
      <c r="B1" s="591"/>
      <c r="C1" s="591"/>
      <c r="D1" s="591"/>
      <c r="E1" s="591"/>
      <c r="F1" s="591"/>
      <c r="G1" s="591"/>
      <c r="H1" s="591"/>
      <c r="I1" s="591"/>
      <c r="J1" s="591"/>
      <c r="K1" s="591"/>
      <c r="L1" s="591"/>
      <c r="M1" s="591"/>
      <c r="N1" s="591"/>
      <c r="O1" s="591"/>
      <c r="P1" s="591"/>
      <c r="Q1" s="591"/>
      <c r="R1" s="591"/>
      <c r="S1" s="591"/>
      <c r="T1" s="591"/>
      <c r="U1" s="579" t="s">
        <v>235</v>
      </c>
      <c r="V1" s="76"/>
      <c r="W1" s="76"/>
    </row>
    <row r="2" spans="1:23" s="77" customFormat="1" ht="21" thickBot="1" x14ac:dyDescent="0.35">
      <c r="A2" s="237"/>
      <c r="B2" s="237"/>
      <c r="C2" s="237"/>
      <c r="D2" s="237"/>
      <c r="E2" s="237"/>
      <c r="F2" s="237"/>
      <c r="G2" s="237"/>
      <c r="H2" s="237"/>
      <c r="I2" s="237"/>
      <c r="J2" s="237"/>
      <c r="K2" s="237"/>
      <c r="L2" s="237"/>
      <c r="M2" s="237"/>
      <c r="N2" s="237"/>
      <c r="O2" s="237"/>
      <c r="P2" s="237"/>
      <c r="Q2" s="237"/>
      <c r="R2" s="237"/>
      <c r="S2" s="237"/>
      <c r="T2" s="237"/>
      <c r="U2" s="579" t="s">
        <v>248</v>
      </c>
      <c r="V2" s="76"/>
      <c r="W2" s="76"/>
    </row>
    <row r="3" spans="1:23" s="5" customFormat="1" ht="24.75" customHeight="1" thickBot="1" x14ac:dyDescent="0.25">
      <c r="A3" s="78"/>
      <c r="B3" s="6"/>
      <c r="C3" s="7"/>
      <c r="D3" s="6"/>
      <c r="E3" s="8"/>
      <c r="F3" s="4"/>
      <c r="G3" s="597" t="s">
        <v>159</v>
      </c>
      <c r="H3" s="598"/>
      <c r="I3" s="598"/>
      <c r="J3" s="598"/>
      <c r="K3" s="598"/>
      <c r="L3" s="598"/>
      <c r="M3" s="598"/>
      <c r="N3" s="598"/>
      <c r="O3" s="599"/>
      <c r="P3" s="4"/>
      <c r="Q3" s="2"/>
      <c r="R3" s="583" t="s">
        <v>84</v>
      </c>
      <c r="S3" s="584" t="s">
        <v>234</v>
      </c>
      <c r="T3" s="585" t="s">
        <v>235</v>
      </c>
      <c r="U3" s="579" t="s">
        <v>236</v>
      </c>
      <c r="V3" s="4"/>
      <c r="W3" s="4"/>
    </row>
    <row r="4" spans="1:23" s="183" customFormat="1" ht="34.5" customHeight="1" thickBot="1" x14ac:dyDescent="0.25">
      <c r="A4" s="181"/>
      <c r="B4" s="424" t="s">
        <v>162</v>
      </c>
      <c r="C4" s="594" t="s">
        <v>157</v>
      </c>
      <c r="D4" s="595"/>
      <c r="E4" s="596"/>
      <c r="F4" s="182"/>
      <c r="G4" s="594" t="s">
        <v>158</v>
      </c>
      <c r="H4" s="605"/>
      <c r="I4" s="606"/>
      <c r="J4" s="594" t="s">
        <v>26</v>
      </c>
      <c r="K4" s="605"/>
      <c r="L4" s="606"/>
      <c r="M4" s="594" t="s">
        <v>23</v>
      </c>
      <c r="N4" s="605"/>
      <c r="O4" s="606"/>
      <c r="P4" s="182"/>
      <c r="Q4" s="600" t="s">
        <v>105</v>
      </c>
      <c r="R4" s="601"/>
      <c r="S4" s="601"/>
      <c r="T4" s="602"/>
      <c r="U4" s="579" t="s">
        <v>237</v>
      </c>
      <c r="V4" s="182"/>
      <c r="W4" s="182"/>
    </row>
    <row r="5" spans="1:23" s="12" customFormat="1" ht="44.25" customHeight="1" thickBot="1" x14ac:dyDescent="0.25">
      <c r="A5" s="103"/>
      <c r="B5" s="104" t="s">
        <v>0</v>
      </c>
      <c r="C5" s="74" t="s">
        <v>90</v>
      </c>
      <c r="D5" s="75" t="s">
        <v>1</v>
      </c>
      <c r="E5" s="72" t="s">
        <v>2</v>
      </c>
      <c r="F5" s="73"/>
      <c r="G5" s="74" t="s">
        <v>90</v>
      </c>
      <c r="H5" s="75" t="s">
        <v>1</v>
      </c>
      <c r="I5" s="72" t="s">
        <v>2</v>
      </c>
      <c r="J5" s="74" t="s">
        <v>90</v>
      </c>
      <c r="K5" s="75" t="s">
        <v>1</v>
      </c>
      <c r="L5" s="72" t="s">
        <v>2</v>
      </c>
      <c r="M5" s="74" t="s">
        <v>90</v>
      </c>
      <c r="N5" s="75" t="s">
        <v>1</v>
      </c>
      <c r="O5" s="72" t="s">
        <v>2</v>
      </c>
      <c r="P5" s="73"/>
      <c r="Q5" s="95" t="s">
        <v>90</v>
      </c>
      <c r="R5" s="96" t="s">
        <v>1</v>
      </c>
      <c r="S5" s="215" t="s">
        <v>2</v>
      </c>
      <c r="T5" s="97" t="s">
        <v>95</v>
      </c>
      <c r="U5" s="579" t="s">
        <v>238</v>
      </c>
      <c r="V5" s="11"/>
      <c r="W5" s="11"/>
    </row>
    <row r="6" spans="1:23" s="5" customFormat="1" ht="12" x14ac:dyDescent="0.2">
      <c r="A6" s="109"/>
      <c r="B6" s="110"/>
      <c r="C6" s="111"/>
      <c r="D6" s="112"/>
      <c r="E6" s="113"/>
      <c r="F6" s="4"/>
      <c r="G6" s="111"/>
      <c r="H6" s="112"/>
      <c r="I6" s="113"/>
      <c r="J6" s="111"/>
      <c r="K6" s="112"/>
      <c r="L6" s="113"/>
      <c r="M6" s="111"/>
      <c r="N6" s="112"/>
      <c r="O6" s="113"/>
      <c r="P6" s="4"/>
      <c r="Q6" s="136"/>
      <c r="R6" s="180"/>
      <c r="S6" s="216"/>
      <c r="T6" s="211"/>
      <c r="U6" s="579" t="s">
        <v>239</v>
      </c>
      <c r="V6" s="4"/>
      <c r="W6" s="4"/>
    </row>
    <row r="7" spans="1:23" s="5" customFormat="1" ht="12.75" customHeight="1" x14ac:dyDescent="0.2">
      <c r="A7" s="592" t="s">
        <v>3</v>
      </c>
      <c r="B7" s="593"/>
      <c r="C7" s="117"/>
      <c r="D7" s="118"/>
      <c r="E7" s="173">
        <f>SUM(E8:E12)</f>
        <v>0</v>
      </c>
      <c r="F7" s="4"/>
      <c r="G7" s="117"/>
      <c r="H7" s="118"/>
      <c r="I7" s="173">
        <f>SUM(I8:I12)</f>
        <v>0</v>
      </c>
      <c r="J7" s="117"/>
      <c r="K7" s="118"/>
      <c r="L7" s="173">
        <f>SUM(L8:L12)</f>
        <v>0</v>
      </c>
      <c r="M7" s="117"/>
      <c r="N7" s="118"/>
      <c r="O7" s="173">
        <f>SUM(O8:O12)</f>
        <v>0</v>
      </c>
      <c r="P7" s="4"/>
      <c r="Q7" s="117"/>
      <c r="R7" s="240">
        <f>SUM(R10:R11)</f>
        <v>0</v>
      </c>
      <c r="S7" s="217">
        <f>SUM(S8:S12)</f>
        <v>0</v>
      </c>
      <c r="T7" s="208"/>
      <c r="U7" s="579" t="s">
        <v>240</v>
      </c>
      <c r="V7" s="4"/>
      <c r="W7" s="4"/>
    </row>
    <row r="8" spans="1:23" s="20" customFormat="1" ht="12.75" x14ac:dyDescent="0.25">
      <c r="A8" s="155"/>
      <c r="B8" s="200" t="s">
        <v>193</v>
      </c>
      <c r="C8" s="226"/>
      <c r="D8" s="227"/>
      <c r="E8" s="228"/>
      <c r="F8" s="19"/>
      <c r="G8" s="226"/>
      <c r="H8" s="227"/>
      <c r="I8" s="228"/>
      <c r="J8" s="226"/>
      <c r="K8" s="227"/>
      <c r="L8" s="228"/>
      <c r="M8" s="226"/>
      <c r="N8" s="227"/>
      <c r="O8" s="228"/>
      <c r="P8" s="19"/>
      <c r="Q8" s="226"/>
      <c r="R8" s="227"/>
      <c r="S8" s="218"/>
      <c r="T8" s="515"/>
      <c r="U8" s="579" t="s">
        <v>243</v>
      </c>
      <c r="V8" s="19"/>
      <c r="W8" s="19"/>
    </row>
    <row r="9" spans="1:23" s="5" customFormat="1" ht="12" x14ac:dyDescent="0.2">
      <c r="A9" s="184"/>
      <c r="B9" s="185" t="s">
        <v>25</v>
      </c>
      <c r="C9" s="114"/>
      <c r="D9" s="86"/>
      <c r="E9" s="115"/>
      <c r="F9" s="19"/>
      <c r="G9" s="114"/>
      <c r="H9" s="86"/>
      <c r="I9" s="115"/>
      <c r="J9" s="114"/>
      <c r="K9" s="86"/>
      <c r="L9" s="115"/>
      <c r="M9" s="114"/>
      <c r="N9" s="86"/>
      <c r="O9" s="115"/>
      <c r="P9" s="19"/>
      <c r="Q9" s="114">
        <v>1200</v>
      </c>
      <c r="R9" s="86"/>
      <c r="S9" s="220">
        <f>R9*Q9</f>
        <v>0</v>
      </c>
      <c r="T9" s="514" t="s">
        <v>102</v>
      </c>
      <c r="U9" s="579" t="s">
        <v>225</v>
      </c>
      <c r="V9" s="19"/>
      <c r="W9" s="19"/>
    </row>
    <row r="10" spans="1:23" s="5" customFormat="1" x14ac:dyDescent="0.2">
      <c r="A10" s="184"/>
      <c r="B10" s="185" t="s">
        <v>51</v>
      </c>
      <c r="C10" s="16"/>
      <c r="D10" s="17"/>
      <c r="E10" s="18"/>
      <c r="F10" s="19"/>
      <c r="G10" s="16"/>
      <c r="H10" s="17"/>
      <c r="I10" s="18"/>
      <c r="J10" s="16"/>
      <c r="K10" s="17"/>
      <c r="L10" s="18"/>
      <c r="M10" s="16"/>
      <c r="N10" s="17"/>
      <c r="O10" s="18"/>
      <c r="P10" s="19"/>
      <c r="Q10" s="16">
        <v>1200</v>
      </c>
      <c r="R10" s="86">
        <f>ROUND((S75/18/7),0)</f>
        <v>0</v>
      </c>
      <c r="S10" s="220">
        <f>R10*Q10</f>
        <v>0</v>
      </c>
      <c r="T10" s="515" t="s">
        <v>102</v>
      </c>
      <c r="U10" s="19" t="s">
        <v>155</v>
      </c>
      <c r="V10" s="19"/>
      <c r="W10" s="19"/>
    </row>
    <row r="11" spans="1:23" s="20" customFormat="1" x14ac:dyDescent="0.2">
      <c r="A11" s="184"/>
      <c r="B11" s="185" t="s">
        <v>154</v>
      </c>
      <c r="C11" s="16"/>
      <c r="D11" s="17"/>
      <c r="E11" s="18"/>
      <c r="F11" s="19"/>
      <c r="G11" s="16"/>
      <c r="H11" s="17"/>
      <c r="I11" s="18"/>
      <c r="J11" s="16"/>
      <c r="K11" s="17"/>
      <c r="L11" s="18"/>
      <c r="M11" s="16"/>
      <c r="N11" s="17"/>
      <c r="O11" s="18"/>
      <c r="P11" s="19"/>
      <c r="Q11" s="16">
        <v>950</v>
      </c>
      <c r="R11" s="86">
        <f>ROUND(S75/23,0)-R10</f>
        <v>0</v>
      </c>
      <c r="S11" s="220">
        <f>R11*Q11</f>
        <v>0</v>
      </c>
      <c r="T11" s="515" t="s">
        <v>103</v>
      </c>
      <c r="U11" s="19" t="s">
        <v>142</v>
      </c>
      <c r="V11" s="19"/>
      <c r="W11" s="19"/>
    </row>
    <row r="12" spans="1:23" s="20" customFormat="1" x14ac:dyDescent="0.2">
      <c r="A12" s="186"/>
      <c r="B12" s="187"/>
      <c r="C12" s="120"/>
      <c r="D12" s="89"/>
      <c r="E12" s="121"/>
      <c r="F12" s="19"/>
      <c r="G12" s="120"/>
      <c r="H12" s="89"/>
      <c r="I12" s="121"/>
      <c r="J12" s="120"/>
      <c r="K12" s="89"/>
      <c r="L12" s="121"/>
      <c r="M12" s="120"/>
      <c r="N12" s="89"/>
      <c r="O12" s="121"/>
      <c r="P12" s="19"/>
      <c r="Q12" s="120"/>
      <c r="R12" s="89"/>
      <c r="S12" s="219"/>
      <c r="T12" s="516"/>
      <c r="U12" s="19"/>
      <c r="V12" s="19"/>
      <c r="W12" s="19"/>
    </row>
    <row r="13" spans="1:23" s="20" customFormat="1" ht="12.75" x14ac:dyDescent="0.2">
      <c r="A13" s="592" t="s">
        <v>4</v>
      </c>
      <c r="B13" s="593"/>
      <c r="C13" s="123"/>
      <c r="D13" s="124"/>
      <c r="E13" s="173">
        <f>SUM(E14:E19)</f>
        <v>0</v>
      </c>
      <c r="F13" s="19"/>
      <c r="G13" s="123"/>
      <c r="H13" s="124"/>
      <c r="I13" s="173">
        <f>SUM(I14:I19)</f>
        <v>0</v>
      </c>
      <c r="J13" s="123"/>
      <c r="K13" s="124"/>
      <c r="L13" s="173">
        <f>SUM(L14:L19)</f>
        <v>0</v>
      </c>
      <c r="M13" s="123"/>
      <c r="N13" s="124"/>
      <c r="O13" s="173">
        <f>SUM(O14:O19)</f>
        <v>0</v>
      </c>
      <c r="P13" s="19"/>
      <c r="Q13" s="123"/>
      <c r="R13" s="124"/>
      <c r="S13" s="217">
        <f>SUM(S14:S19)</f>
        <v>500</v>
      </c>
      <c r="T13" s="517"/>
      <c r="U13" s="19"/>
      <c r="V13" s="19"/>
      <c r="W13" s="19"/>
    </row>
    <row r="14" spans="1:23" s="20" customFormat="1" ht="12.75" x14ac:dyDescent="0.25">
      <c r="A14" s="155"/>
      <c r="B14" s="200" t="s">
        <v>194</v>
      </c>
      <c r="C14" s="226"/>
      <c r="D14" s="227"/>
      <c r="E14" s="228"/>
      <c r="F14" s="19"/>
      <c r="G14" s="226"/>
      <c r="H14" s="227"/>
      <c r="I14" s="228"/>
      <c r="J14" s="226"/>
      <c r="K14" s="227"/>
      <c r="L14" s="228"/>
      <c r="M14" s="226"/>
      <c r="N14" s="227"/>
      <c r="O14" s="228"/>
      <c r="P14" s="19"/>
      <c r="Q14" s="226"/>
      <c r="R14" s="227"/>
      <c r="S14" s="218"/>
      <c r="T14" s="515"/>
      <c r="U14" s="19"/>
      <c r="V14" s="19"/>
      <c r="W14" s="19"/>
    </row>
    <row r="15" spans="1:23" s="5" customFormat="1" ht="12" customHeight="1" x14ac:dyDescent="0.2">
      <c r="A15" s="23"/>
      <c r="B15" s="24" t="s">
        <v>29</v>
      </c>
      <c r="C15" s="122"/>
      <c r="D15" s="86"/>
      <c r="E15" s="115"/>
      <c r="F15" s="19"/>
      <c r="G15" s="122"/>
      <c r="H15" s="86"/>
      <c r="I15" s="115"/>
      <c r="J15" s="122"/>
      <c r="K15" s="86"/>
      <c r="L15" s="115"/>
      <c r="M15" s="122"/>
      <c r="N15" s="86"/>
      <c r="O15" s="115"/>
      <c r="P15" s="19"/>
      <c r="Q15" s="122">
        <v>950</v>
      </c>
      <c r="R15" s="86">
        <f>ROUNDUP(S75*0.08/12,0)</f>
        <v>0</v>
      </c>
      <c r="S15" s="220">
        <f>R15*Q15</f>
        <v>0</v>
      </c>
      <c r="T15" s="518" t="s">
        <v>224</v>
      </c>
      <c r="U15" s="80" t="s">
        <v>115</v>
      </c>
      <c r="V15" s="19"/>
      <c r="W15" s="19"/>
    </row>
    <row r="16" spans="1:23" s="5" customFormat="1" x14ac:dyDescent="0.2">
      <c r="A16" s="25"/>
      <c r="B16" s="24" t="s">
        <v>104</v>
      </c>
      <c r="C16" s="22"/>
      <c r="D16" s="17"/>
      <c r="E16" s="18"/>
      <c r="F16" s="19"/>
      <c r="G16" s="22"/>
      <c r="H16" s="17"/>
      <c r="I16" s="18"/>
      <c r="J16" s="22"/>
      <c r="K16" s="17"/>
      <c r="L16" s="18"/>
      <c r="M16" s="22"/>
      <c r="N16" s="17"/>
      <c r="O16" s="18"/>
      <c r="P16" s="19"/>
      <c r="Q16" s="22">
        <v>60</v>
      </c>
      <c r="R16" s="17">
        <f>R15</f>
        <v>0</v>
      </c>
      <c r="S16" s="220">
        <f>R16*Q16</f>
        <v>0</v>
      </c>
      <c r="T16" s="519"/>
      <c r="U16" s="80" t="s">
        <v>116</v>
      </c>
      <c r="V16" s="19"/>
      <c r="W16" s="19"/>
    </row>
    <row r="17" spans="1:23" s="20" customFormat="1" x14ac:dyDescent="0.2">
      <c r="A17" s="21"/>
      <c r="B17" s="15" t="s">
        <v>5</v>
      </c>
      <c r="C17" s="22"/>
      <c r="D17" s="17"/>
      <c r="E17" s="18"/>
      <c r="F17" s="19"/>
      <c r="G17" s="22"/>
      <c r="H17" s="17"/>
      <c r="I17" s="18"/>
      <c r="J17" s="22"/>
      <c r="K17" s="17"/>
      <c r="L17" s="18"/>
      <c r="M17" s="22"/>
      <c r="N17" s="17"/>
      <c r="O17" s="18"/>
      <c r="P17" s="19"/>
      <c r="Q17" s="22">
        <v>500</v>
      </c>
      <c r="R17" s="17">
        <f>ROUND(S75/200,0)</f>
        <v>0</v>
      </c>
      <c r="S17" s="220">
        <f>R17*Q17</f>
        <v>0</v>
      </c>
      <c r="T17" s="519" t="s">
        <v>96</v>
      </c>
      <c r="U17" s="233" t="s">
        <v>132</v>
      </c>
      <c r="V17" s="19"/>
      <c r="W17" s="19"/>
    </row>
    <row r="18" spans="1:23" s="20" customFormat="1" x14ac:dyDescent="0.2">
      <c r="A18" s="21"/>
      <c r="B18" s="15" t="s">
        <v>6</v>
      </c>
      <c r="C18" s="22"/>
      <c r="D18" s="17"/>
      <c r="E18" s="18"/>
      <c r="F18" s="19"/>
      <c r="G18" s="22"/>
      <c r="H18" s="17"/>
      <c r="I18" s="18"/>
      <c r="J18" s="22"/>
      <c r="K18" s="17"/>
      <c r="L18" s="18"/>
      <c r="M18" s="22"/>
      <c r="N18" s="17"/>
      <c r="O18" s="18"/>
      <c r="P18" s="19"/>
      <c r="Q18" s="22">
        <v>500</v>
      </c>
      <c r="R18" s="17">
        <f>IF(S75&lt;400,1,ROUND(1+(S75-400)/400,0))</f>
        <v>1</v>
      </c>
      <c r="S18" s="220">
        <f>R18*Q18</f>
        <v>500</v>
      </c>
      <c r="T18" s="519" t="s">
        <v>96</v>
      </c>
      <c r="U18" s="233" t="s">
        <v>133</v>
      </c>
      <c r="V18" s="19"/>
      <c r="W18" s="19"/>
    </row>
    <row r="19" spans="1:23" s="20" customFormat="1" x14ac:dyDescent="0.2">
      <c r="A19" s="119"/>
      <c r="B19" s="107"/>
      <c r="C19" s="120"/>
      <c r="D19" s="89"/>
      <c r="E19" s="121"/>
      <c r="F19" s="19"/>
      <c r="G19" s="120"/>
      <c r="H19" s="89"/>
      <c r="I19" s="121"/>
      <c r="J19" s="120"/>
      <c r="K19" s="89"/>
      <c r="L19" s="121"/>
      <c r="M19" s="120"/>
      <c r="N19" s="89"/>
      <c r="O19" s="121"/>
      <c r="P19" s="19"/>
      <c r="Q19" s="120"/>
      <c r="R19" s="89"/>
      <c r="S19" s="218"/>
      <c r="T19" s="515"/>
      <c r="U19" s="19"/>
      <c r="V19" s="19"/>
      <c r="W19" s="19"/>
    </row>
    <row r="20" spans="1:23" s="20" customFormat="1" ht="12.75" x14ac:dyDescent="0.2">
      <c r="A20" s="592" t="s">
        <v>7</v>
      </c>
      <c r="B20" s="593"/>
      <c r="C20" s="117"/>
      <c r="D20" s="126"/>
      <c r="E20" s="173">
        <f>SUM(E21:E25)</f>
        <v>0</v>
      </c>
      <c r="F20" s="28"/>
      <c r="G20" s="117"/>
      <c r="H20" s="126"/>
      <c r="I20" s="173">
        <f>SUM(I21:I25)</f>
        <v>0</v>
      </c>
      <c r="J20" s="117"/>
      <c r="K20" s="126"/>
      <c r="L20" s="173">
        <f>SUM(L21:L25)</f>
        <v>0</v>
      </c>
      <c r="M20" s="117"/>
      <c r="N20" s="126"/>
      <c r="O20" s="173">
        <f>SUM(O21:O25)</f>
        <v>0</v>
      </c>
      <c r="P20" s="28"/>
      <c r="Q20" s="117"/>
      <c r="R20" s="126"/>
      <c r="S20" s="217">
        <f>SUM(S21:S25)</f>
        <v>0</v>
      </c>
      <c r="T20" s="517"/>
      <c r="U20" s="28"/>
      <c r="V20" s="28"/>
      <c r="W20" s="28"/>
    </row>
    <row r="21" spans="1:23" s="20" customFormat="1" ht="10.5" customHeight="1" x14ac:dyDescent="0.2">
      <c r="A21" s="21"/>
      <c r="B21" s="543" t="s">
        <v>8</v>
      </c>
      <c r="C21" s="122"/>
      <c r="D21" s="86"/>
      <c r="E21" s="125"/>
      <c r="F21" s="28"/>
      <c r="G21" s="122"/>
      <c r="H21" s="86"/>
      <c r="I21" s="125"/>
      <c r="J21" s="122"/>
      <c r="K21" s="86"/>
      <c r="L21" s="125"/>
      <c r="M21" s="122"/>
      <c r="N21" s="86"/>
      <c r="O21" s="125"/>
      <c r="P21" s="28"/>
      <c r="Q21" s="122">
        <v>1000</v>
      </c>
      <c r="R21" s="86">
        <f>ROUND((($S$75/23))*(2/30),0)</f>
        <v>0</v>
      </c>
      <c r="S21" s="220">
        <f>R21*Q21</f>
        <v>0</v>
      </c>
      <c r="T21" s="519" t="s">
        <v>98</v>
      </c>
      <c r="U21" s="232" t="s">
        <v>143</v>
      </c>
      <c r="V21" s="28"/>
      <c r="W21" s="28"/>
    </row>
    <row r="22" spans="1:23" s="20" customFormat="1" x14ac:dyDescent="0.2">
      <c r="A22" s="21"/>
      <c r="B22" s="15" t="s">
        <v>77</v>
      </c>
      <c r="C22" s="22"/>
      <c r="D22" s="17"/>
      <c r="E22" s="27"/>
      <c r="F22" s="28"/>
      <c r="G22" s="22"/>
      <c r="H22" s="17"/>
      <c r="I22" s="27"/>
      <c r="J22" s="22"/>
      <c r="K22" s="17"/>
      <c r="L22" s="27"/>
      <c r="M22" s="22"/>
      <c r="N22" s="17"/>
      <c r="O22" s="27"/>
      <c r="P22" s="28"/>
      <c r="Q22" s="22">
        <v>150</v>
      </c>
      <c r="R22" s="17">
        <f>R21</f>
        <v>0</v>
      </c>
      <c r="S22" s="220">
        <f>R22*Q22</f>
        <v>0</v>
      </c>
      <c r="T22" s="520"/>
      <c r="U22" s="233" t="s">
        <v>135</v>
      </c>
      <c r="V22" s="28"/>
      <c r="W22" s="28"/>
    </row>
    <row r="23" spans="1:23" s="20" customFormat="1" ht="11.25" customHeight="1" x14ac:dyDescent="0.2">
      <c r="A23" s="21"/>
      <c r="B23" s="15" t="s">
        <v>9</v>
      </c>
      <c r="C23" s="22"/>
      <c r="D23" s="17"/>
      <c r="E23" s="27"/>
      <c r="F23" s="28"/>
      <c r="G23" s="22"/>
      <c r="H23" s="17"/>
      <c r="I23" s="27"/>
      <c r="J23" s="22"/>
      <c r="K23" s="17"/>
      <c r="L23" s="27"/>
      <c r="M23" s="22"/>
      <c r="N23" s="17"/>
      <c r="O23" s="27"/>
      <c r="P23" s="28"/>
      <c r="Q23" s="22">
        <v>1200</v>
      </c>
      <c r="R23" s="17">
        <f>ROUND((($S$75/25))*(2/30),0)</f>
        <v>0</v>
      </c>
      <c r="S23" s="220">
        <f>R23*Q23</f>
        <v>0</v>
      </c>
      <c r="T23" s="519" t="s">
        <v>98</v>
      </c>
      <c r="U23" s="232" t="s">
        <v>143</v>
      </c>
      <c r="V23" s="28"/>
      <c r="W23" s="28"/>
    </row>
    <row r="24" spans="1:23" s="20" customFormat="1" x14ac:dyDescent="0.2">
      <c r="A24" s="21"/>
      <c r="B24" s="15" t="s">
        <v>203</v>
      </c>
      <c r="C24" s="22"/>
      <c r="D24" s="17"/>
      <c r="E24" s="27"/>
      <c r="F24" s="28"/>
      <c r="G24" s="22"/>
      <c r="H24" s="17"/>
      <c r="I24" s="27"/>
      <c r="J24" s="22"/>
      <c r="K24" s="17"/>
      <c r="L24" s="27"/>
      <c r="M24" s="22"/>
      <c r="N24" s="17"/>
      <c r="O24" s="27"/>
      <c r="P24" s="28"/>
      <c r="Q24" s="22">
        <v>75</v>
      </c>
      <c r="R24" s="17">
        <f>ROUND(S75/150,0)</f>
        <v>0</v>
      </c>
      <c r="S24" s="220">
        <f>R24*Q24</f>
        <v>0</v>
      </c>
      <c r="T24" s="515"/>
      <c r="U24" s="236" t="s">
        <v>144</v>
      </c>
      <c r="V24" s="28"/>
      <c r="W24" s="28"/>
    </row>
    <row r="25" spans="1:23" s="20" customFormat="1" x14ac:dyDescent="0.2">
      <c r="A25" s="119"/>
      <c r="B25" s="107"/>
      <c r="C25" s="120"/>
      <c r="D25" s="89"/>
      <c r="E25" s="127"/>
      <c r="F25" s="28"/>
      <c r="G25" s="120"/>
      <c r="H25" s="89"/>
      <c r="I25" s="127"/>
      <c r="J25" s="120"/>
      <c r="K25" s="89"/>
      <c r="L25" s="127"/>
      <c r="M25" s="120"/>
      <c r="N25" s="89"/>
      <c r="O25" s="127"/>
      <c r="P25" s="28"/>
      <c r="Q25" s="120"/>
      <c r="R25" s="89"/>
      <c r="S25" s="220"/>
      <c r="T25" s="515"/>
      <c r="U25" s="28"/>
      <c r="V25" s="28"/>
      <c r="W25" s="28"/>
    </row>
    <row r="26" spans="1:23" s="5" customFormat="1" ht="12.75" x14ac:dyDescent="0.2">
      <c r="A26" s="592" t="s">
        <v>10</v>
      </c>
      <c r="B26" s="593"/>
      <c r="C26" s="117"/>
      <c r="D26" s="126"/>
      <c r="E26" s="173">
        <f>SUM(E27:E30)</f>
        <v>0</v>
      </c>
      <c r="F26" s="4"/>
      <c r="G26" s="117"/>
      <c r="H26" s="126"/>
      <c r="I26" s="173">
        <f>SUM(I27:I30)</f>
        <v>0</v>
      </c>
      <c r="J26" s="117"/>
      <c r="K26" s="126"/>
      <c r="L26" s="173">
        <f>SUM(L27:L30)</f>
        <v>0</v>
      </c>
      <c r="M26" s="117"/>
      <c r="N26" s="126"/>
      <c r="O26" s="173">
        <f>SUM(O27:O30)</f>
        <v>0</v>
      </c>
      <c r="P26" s="4"/>
      <c r="Q26" s="117"/>
      <c r="R26" s="126"/>
      <c r="S26" s="217">
        <f>SUM(S27:S30)</f>
        <v>6300</v>
      </c>
      <c r="T26" s="517"/>
      <c r="U26" s="4"/>
      <c r="V26" s="4"/>
      <c r="W26" s="4"/>
    </row>
    <row r="27" spans="1:23" s="5" customFormat="1" x14ac:dyDescent="0.2">
      <c r="A27" s="21"/>
      <c r="B27" s="15" t="s">
        <v>11</v>
      </c>
      <c r="C27" s="128"/>
      <c r="D27" s="129"/>
      <c r="E27" s="87"/>
      <c r="F27" s="4"/>
      <c r="G27" s="128"/>
      <c r="H27" s="129"/>
      <c r="I27" s="87"/>
      <c r="J27" s="128"/>
      <c r="K27" s="129"/>
      <c r="L27" s="87"/>
      <c r="M27" s="128"/>
      <c r="N27" s="129"/>
      <c r="O27" s="87"/>
      <c r="P27" s="4"/>
      <c r="Q27" s="128">
        <v>6000</v>
      </c>
      <c r="R27" s="129">
        <v>1</v>
      </c>
      <c r="S27" s="220">
        <f>R27*Q27</f>
        <v>6000</v>
      </c>
      <c r="T27" s="522" t="s">
        <v>97</v>
      </c>
      <c r="U27" s="4"/>
      <c r="V27" s="4"/>
      <c r="W27" s="4"/>
    </row>
    <row r="28" spans="1:23" s="5" customFormat="1" x14ac:dyDescent="0.2">
      <c r="A28" s="21"/>
      <c r="B28" s="15" t="s">
        <v>12</v>
      </c>
      <c r="C28" s="22"/>
      <c r="D28" s="17"/>
      <c r="E28" s="29"/>
      <c r="F28" s="4"/>
      <c r="G28" s="22"/>
      <c r="H28" s="17"/>
      <c r="I28" s="29"/>
      <c r="J28" s="22"/>
      <c r="K28" s="17"/>
      <c r="L28" s="29"/>
      <c r="M28" s="22"/>
      <c r="N28" s="17"/>
      <c r="O28" s="29"/>
      <c r="P28" s="4"/>
      <c r="Q28" s="22">
        <v>150</v>
      </c>
      <c r="R28" s="17">
        <v>1</v>
      </c>
      <c r="S28" s="220">
        <f>R28*Q28</f>
        <v>150</v>
      </c>
      <c r="T28" s="515"/>
      <c r="U28" s="4"/>
      <c r="V28" s="4"/>
      <c r="W28" s="4"/>
    </row>
    <row r="29" spans="1:23" s="5" customFormat="1" x14ac:dyDescent="0.2">
      <c r="A29" s="21"/>
      <c r="B29" s="15" t="s">
        <v>208</v>
      </c>
      <c r="C29" s="22"/>
      <c r="D29" s="17"/>
      <c r="E29" s="29"/>
      <c r="F29" s="4"/>
      <c r="G29" s="22"/>
      <c r="H29" s="17"/>
      <c r="I29" s="29"/>
      <c r="J29" s="22"/>
      <c r="K29" s="17"/>
      <c r="L29" s="29"/>
      <c r="M29" s="22"/>
      <c r="N29" s="17"/>
      <c r="O29" s="29"/>
      <c r="P29" s="4"/>
      <c r="Q29" s="22">
        <v>150</v>
      </c>
      <c r="R29" s="17">
        <v>1</v>
      </c>
      <c r="S29" s="220">
        <f>R29*Q29</f>
        <v>150</v>
      </c>
      <c r="T29" s="515"/>
      <c r="U29" s="4"/>
      <c r="V29" s="4"/>
      <c r="W29" s="4"/>
    </row>
    <row r="30" spans="1:23" s="20" customFormat="1" x14ac:dyDescent="0.2">
      <c r="A30" s="119"/>
      <c r="B30" s="107"/>
      <c r="C30" s="88"/>
      <c r="D30" s="89"/>
      <c r="E30" s="127"/>
      <c r="F30" s="28"/>
      <c r="G30" s="88"/>
      <c r="H30" s="89"/>
      <c r="I30" s="127"/>
      <c r="J30" s="88"/>
      <c r="K30" s="89"/>
      <c r="L30" s="127"/>
      <c r="M30" s="88"/>
      <c r="N30" s="89"/>
      <c r="O30" s="127"/>
      <c r="P30" s="28"/>
      <c r="Q30" s="88"/>
      <c r="R30" s="89"/>
      <c r="S30" s="220"/>
      <c r="T30" s="515"/>
      <c r="U30" s="28"/>
      <c r="V30" s="28"/>
      <c r="W30" s="28"/>
    </row>
    <row r="31" spans="1:23" s="20" customFormat="1" ht="12.75" x14ac:dyDescent="0.2">
      <c r="A31" s="592" t="s">
        <v>13</v>
      </c>
      <c r="B31" s="593"/>
      <c r="C31" s="117"/>
      <c r="D31" s="124"/>
      <c r="E31" s="173">
        <f>SUM(E32:E33)</f>
        <v>0</v>
      </c>
      <c r="F31" s="28"/>
      <c r="G31" s="117"/>
      <c r="H31" s="124"/>
      <c r="I31" s="173">
        <f>SUM(I32:I33)</f>
        <v>0</v>
      </c>
      <c r="J31" s="117"/>
      <c r="K31" s="124"/>
      <c r="L31" s="173">
        <f>SUM(L32:L33)</f>
        <v>0</v>
      </c>
      <c r="M31" s="117"/>
      <c r="N31" s="124"/>
      <c r="O31" s="173">
        <f>SUM(O32:O33)</f>
        <v>0</v>
      </c>
      <c r="P31" s="28"/>
      <c r="Q31" s="117"/>
      <c r="R31" s="124"/>
      <c r="S31" s="217">
        <f>SUM(S32:S33)</f>
        <v>2020</v>
      </c>
      <c r="T31" s="517"/>
      <c r="V31" s="28"/>
      <c r="W31" s="28"/>
    </row>
    <row r="32" spans="1:23" s="20" customFormat="1" x14ac:dyDescent="0.2">
      <c r="A32" s="21"/>
      <c r="B32" s="15" t="s">
        <v>199</v>
      </c>
      <c r="C32" s="122"/>
      <c r="D32" s="86"/>
      <c r="E32" s="115"/>
      <c r="F32" s="19"/>
      <c r="G32" s="122"/>
      <c r="H32" s="86"/>
      <c r="I32" s="115"/>
      <c r="J32" s="122"/>
      <c r="K32" s="86"/>
      <c r="L32" s="115"/>
      <c r="M32" s="122"/>
      <c r="N32" s="86"/>
      <c r="O32" s="115"/>
      <c r="P32" s="19"/>
      <c r="Q32" s="122">
        <f>IF(S75&lt;300,2020,2020+(S75-300)*4.5)</f>
        <v>2020</v>
      </c>
      <c r="R32" s="86">
        <v>1</v>
      </c>
      <c r="S32" s="220">
        <f>R32*Q32</f>
        <v>2020</v>
      </c>
      <c r="T32" s="515"/>
      <c r="U32" s="236" t="s">
        <v>145</v>
      </c>
      <c r="V32" s="19"/>
      <c r="W32" s="19"/>
    </row>
    <row r="33" spans="1:23" s="20" customFormat="1" x14ac:dyDescent="0.2">
      <c r="A33" s="119"/>
      <c r="B33" s="107"/>
      <c r="C33" s="120"/>
      <c r="D33" s="89"/>
      <c r="E33" s="121"/>
      <c r="F33" s="19"/>
      <c r="G33" s="120"/>
      <c r="H33" s="89"/>
      <c r="I33" s="121"/>
      <c r="J33" s="120"/>
      <c r="K33" s="89"/>
      <c r="L33" s="121"/>
      <c r="M33" s="120"/>
      <c r="N33" s="89"/>
      <c r="O33" s="121"/>
      <c r="P33" s="19"/>
      <c r="Q33" s="120"/>
      <c r="R33" s="89"/>
      <c r="S33" s="218"/>
      <c r="T33" s="515"/>
      <c r="U33" s="19"/>
      <c r="V33" s="19"/>
      <c r="W33" s="19"/>
    </row>
    <row r="34" spans="1:23" s="20" customFormat="1" ht="12.75" x14ac:dyDescent="0.2">
      <c r="A34" s="592" t="s">
        <v>15</v>
      </c>
      <c r="B34" s="593"/>
      <c r="C34" s="123"/>
      <c r="D34" s="124"/>
      <c r="E34" s="173">
        <f>SUM(E35:E40)</f>
        <v>0</v>
      </c>
      <c r="F34" s="19"/>
      <c r="G34" s="123"/>
      <c r="H34" s="124"/>
      <c r="I34" s="173">
        <f>SUM(I35:I40)</f>
        <v>0</v>
      </c>
      <c r="J34" s="123"/>
      <c r="K34" s="124"/>
      <c r="L34" s="173">
        <f>SUM(L35:L40)</f>
        <v>0</v>
      </c>
      <c r="M34" s="123"/>
      <c r="N34" s="124"/>
      <c r="O34" s="173">
        <f>SUM(O35:O40)</f>
        <v>0</v>
      </c>
      <c r="P34" s="19"/>
      <c r="Q34" s="123"/>
      <c r="R34" s="124"/>
      <c r="S34" s="217">
        <f>SUM(S35:S40)</f>
        <v>3000</v>
      </c>
      <c r="T34" s="517"/>
      <c r="V34" s="19"/>
      <c r="W34" s="19"/>
    </row>
    <row r="35" spans="1:23" s="20" customFormat="1" x14ac:dyDescent="0.2">
      <c r="A35" s="21"/>
      <c r="B35" s="15" t="s">
        <v>201</v>
      </c>
      <c r="C35" s="122"/>
      <c r="D35" s="86"/>
      <c r="E35" s="115"/>
      <c r="F35" s="19"/>
      <c r="G35" s="122"/>
      <c r="H35" s="86"/>
      <c r="I35" s="115"/>
      <c r="J35" s="122"/>
      <c r="K35" s="86"/>
      <c r="L35" s="115"/>
      <c r="M35" s="122"/>
      <c r="N35" s="86"/>
      <c r="O35" s="115"/>
      <c r="P35" s="19"/>
      <c r="Q35" s="122">
        <f>S75/2*15</f>
        <v>0</v>
      </c>
      <c r="R35" s="86">
        <v>1</v>
      </c>
      <c r="S35" s="220">
        <f>R35*Q35</f>
        <v>0</v>
      </c>
      <c r="T35" s="515" t="s">
        <v>160</v>
      </c>
      <c r="U35" s="19" t="s">
        <v>146</v>
      </c>
      <c r="V35" s="19"/>
      <c r="W35" s="19"/>
    </row>
    <row r="36" spans="1:23" s="5" customFormat="1" x14ac:dyDescent="0.2">
      <c r="A36" s="31"/>
      <c r="B36" s="32" t="s">
        <v>16</v>
      </c>
      <c r="C36" s="16"/>
      <c r="D36" s="17"/>
      <c r="E36" s="27"/>
      <c r="F36" s="28"/>
      <c r="G36" s="16"/>
      <c r="H36" s="17"/>
      <c r="I36" s="27"/>
      <c r="J36" s="16"/>
      <c r="K36" s="17"/>
      <c r="L36" s="27"/>
      <c r="M36" s="16"/>
      <c r="N36" s="17"/>
      <c r="O36" s="27"/>
      <c r="P36" s="28"/>
      <c r="Q36" s="16">
        <v>1000</v>
      </c>
      <c r="R36" s="17">
        <v>1</v>
      </c>
      <c r="S36" s="220">
        <f>R36*Q36</f>
        <v>1000</v>
      </c>
      <c r="T36" s="515"/>
      <c r="U36" s="28"/>
      <c r="V36" s="28"/>
      <c r="W36" s="28"/>
    </row>
    <row r="37" spans="1:23" s="5" customFormat="1" x14ac:dyDescent="0.2">
      <c r="A37" s="31"/>
      <c r="B37" s="32" t="s">
        <v>202</v>
      </c>
      <c r="C37" s="16"/>
      <c r="D37" s="17"/>
      <c r="E37" s="27"/>
      <c r="F37" s="28"/>
      <c r="G37" s="16"/>
      <c r="H37" s="17"/>
      <c r="I37" s="27"/>
      <c r="J37" s="16"/>
      <c r="K37" s="17"/>
      <c r="L37" s="27"/>
      <c r="M37" s="16"/>
      <c r="N37" s="17"/>
      <c r="O37" s="27"/>
      <c r="P37" s="28"/>
      <c r="Q37" s="16">
        <f>IF(S75&lt;300,200,300+(S75-300)*0.333)</f>
        <v>200</v>
      </c>
      <c r="R37" s="17">
        <v>1</v>
      </c>
      <c r="S37" s="220">
        <f>R37*Q37</f>
        <v>200</v>
      </c>
      <c r="T37" s="515"/>
      <c r="U37" s="20" t="s">
        <v>195</v>
      </c>
      <c r="V37" s="28"/>
      <c r="W37" s="28"/>
    </row>
    <row r="38" spans="1:23" s="5" customFormat="1" x14ac:dyDescent="0.2">
      <c r="A38" s="31"/>
      <c r="B38" s="32" t="s">
        <v>17</v>
      </c>
      <c r="C38" s="16"/>
      <c r="D38" s="17"/>
      <c r="E38" s="27"/>
      <c r="F38" s="28"/>
      <c r="G38" s="16"/>
      <c r="H38" s="17"/>
      <c r="I38" s="27"/>
      <c r="J38" s="16"/>
      <c r="K38" s="17"/>
      <c r="L38" s="27"/>
      <c r="M38" s="16"/>
      <c r="N38" s="17"/>
      <c r="O38" s="27"/>
      <c r="P38" s="28"/>
      <c r="Q38" s="16">
        <f>IF($S$75&lt;300,1600,1600+($S$75-300))</f>
        <v>1600</v>
      </c>
      <c r="R38" s="17">
        <v>1</v>
      </c>
      <c r="S38" s="220">
        <f>R38*Q38</f>
        <v>1600</v>
      </c>
      <c r="T38" s="519" t="s">
        <v>100</v>
      </c>
      <c r="U38" s="28"/>
      <c r="V38" s="28"/>
      <c r="W38" s="28"/>
    </row>
    <row r="39" spans="1:23" s="5" customFormat="1" x14ac:dyDescent="0.2">
      <c r="A39" s="31"/>
      <c r="B39" s="32" t="s">
        <v>18</v>
      </c>
      <c r="C39" s="16"/>
      <c r="D39" s="17"/>
      <c r="E39" s="27"/>
      <c r="F39" s="28"/>
      <c r="G39" s="16"/>
      <c r="H39" s="17"/>
      <c r="I39" s="27"/>
      <c r="J39" s="16"/>
      <c r="K39" s="17"/>
      <c r="L39" s="27"/>
      <c r="M39" s="16"/>
      <c r="N39" s="17"/>
      <c r="O39" s="27"/>
      <c r="P39" s="28"/>
      <c r="Q39" s="16">
        <f>IF(S75&lt;400,200,200+(S75-400)*0.25)</f>
        <v>200</v>
      </c>
      <c r="R39" s="17">
        <v>1</v>
      </c>
      <c r="S39" s="220">
        <f>R39*Q39</f>
        <v>200</v>
      </c>
      <c r="T39" s="515" t="s">
        <v>101</v>
      </c>
      <c r="U39" s="236" t="s">
        <v>147</v>
      </c>
      <c r="V39" s="28"/>
      <c r="W39" s="28"/>
    </row>
    <row r="40" spans="1:23" s="5" customFormat="1" x14ac:dyDescent="0.2">
      <c r="A40" s="130"/>
      <c r="B40" s="108"/>
      <c r="C40" s="88"/>
      <c r="D40" s="89"/>
      <c r="E40" s="127"/>
      <c r="F40" s="28"/>
      <c r="G40" s="88"/>
      <c r="H40" s="89"/>
      <c r="I40" s="127"/>
      <c r="J40" s="88"/>
      <c r="K40" s="89"/>
      <c r="L40" s="127"/>
      <c r="M40" s="88"/>
      <c r="N40" s="89"/>
      <c r="O40" s="127"/>
      <c r="P40" s="28"/>
      <c r="Q40" s="88"/>
      <c r="R40" s="89"/>
      <c r="S40" s="220"/>
      <c r="T40" s="515"/>
      <c r="U40" s="28"/>
      <c r="V40" s="28"/>
      <c r="W40" s="28"/>
    </row>
    <row r="41" spans="1:23" s="5" customFormat="1" ht="12.75" x14ac:dyDescent="0.2">
      <c r="A41" s="592" t="s">
        <v>19</v>
      </c>
      <c r="B41" s="593"/>
      <c r="C41" s="117"/>
      <c r="D41" s="124"/>
      <c r="E41" s="173">
        <f>SUM(E42:E45)</f>
        <v>0</v>
      </c>
      <c r="F41" s="28"/>
      <c r="G41" s="117"/>
      <c r="H41" s="124"/>
      <c r="I41" s="173">
        <f>SUM(I42:I45)</f>
        <v>0</v>
      </c>
      <c r="J41" s="117"/>
      <c r="K41" s="124"/>
      <c r="L41" s="173">
        <f>SUM(L42:L45)</f>
        <v>0</v>
      </c>
      <c r="M41" s="117"/>
      <c r="N41" s="124"/>
      <c r="O41" s="173">
        <f>SUM(O42:O45)</f>
        <v>0</v>
      </c>
      <c r="P41" s="28"/>
      <c r="Q41" s="117"/>
      <c r="R41" s="124"/>
      <c r="S41" s="217">
        <f>SUM(S42:S45)</f>
        <v>310</v>
      </c>
      <c r="T41" s="517"/>
      <c r="U41" s="28"/>
      <c r="V41" s="28"/>
      <c r="W41" s="28"/>
    </row>
    <row r="42" spans="1:23" s="5" customFormat="1" x14ac:dyDescent="0.2">
      <c r="A42" s="31"/>
      <c r="B42" s="32" t="s">
        <v>47</v>
      </c>
      <c r="C42" s="114"/>
      <c r="D42" s="86"/>
      <c r="E42" s="87"/>
      <c r="F42" s="4"/>
      <c r="G42" s="114"/>
      <c r="H42" s="86"/>
      <c r="I42" s="87"/>
      <c r="J42" s="114"/>
      <c r="K42" s="86"/>
      <c r="L42" s="87"/>
      <c r="M42" s="114"/>
      <c r="N42" s="86"/>
      <c r="O42" s="87"/>
      <c r="P42" s="4"/>
      <c r="Q42" s="114">
        <v>60</v>
      </c>
      <c r="R42" s="86">
        <v>1</v>
      </c>
      <c r="S42" s="220">
        <f>R42*Q42</f>
        <v>60</v>
      </c>
      <c r="T42" s="515"/>
      <c r="U42" s="4"/>
      <c r="V42" s="4"/>
      <c r="W42" s="4"/>
    </row>
    <row r="43" spans="1:23" s="5" customFormat="1" x14ac:dyDescent="0.2">
      <c r="A43" s="31"/>
      <c r="B43" s="32" t="s">
        <v>200</v>
      </c>
      <c r="C43" s="16"/>
      <c r="D43" s="17"/>
      <c r="E43" s="29"/>
      <c r="F43" s="4"/>
      <c r="G43" s="16"/>
      <c r="H43" s="17"/>
      <c r="I43" s="29"/>
      <c r="J43" s="16"/>
      <c r="K43" s="17"/>
      <c r="L43" s="29"/>
      <c r="M43" s="16"/>
      <c r="N43" s="17"/>
      <c r="O43" s="29"/>
      <c r="P43" s="4"/>
      <c r="Q43" s="16">
        <v>250</v>
      </c>
      <c r="R43" s="17">
        <v>1</v>
      </c>
      <c r="S43" s="220">
        <f>R43*Q43</f>
        <v>250</v>
      </c>
      <c r="T43" s="515"/>
      <c r="U43" s="4"/>
      <c r="V43" s="4"/>
      <c r="W43" s="4"/>
    </row>
    <row r="44" spans="1:23" s="5" customFormat="1" x14ac:dyDescent="0.2">
      <c r="A44" s="31"/>
      <c r="B44" s="32" t="s">
        <v>49</v>
      </c>
      <c r="C44" s="16"/>
      <c r="D44" s="17"/>
      <c r="E44" s="29"/>
      <c r="F44" s="4"/>
      <c r="G44" s="16"/>
      <c r="H44" s="17"/>
      <c r="I44" s="29"/>
      <c r="J44" s="16"/>
      <c r="K44" s="17"/>
      <c r="L44" s="29"/>
      <c r="M44" s="16"/>
      <c r="N44" s="17"/>
      <c r="O44" s="29"/>
      <c r="P44" s="4"/>
      <c r="Q44" s="16">
        <v>100</v>
      </c>
      <c r="R44" s="17">
        <f>ROUNDUP(S75/250,0)</f>
        <v>0</v>
      </c>
      <c r="S44" s="220">
        <f>R44*Q44</f>
        <v>0</v>
      </c>
      <c r="T44" s="515"/>
      <c r="U44" s="4" t="s">
        <v>138</v>
      </c>
      <c r="V44" s="4"/>
      <c r="W44" s="4"/>
    </row>
    <row r="45" spans="1:23" s="5" customFormat="1" x14ac:dyDescent="0.2">
      <c r="A45" s="130"/>
      <c r="B45" s="108"/>
      <c r="C45" s="88"/>
      <c r="D45" s="89"/>
      <c r="E45" s="90"/>
      <c r="F45" s="4"/>
      <c r="G45" s="88"/>
      <c r="H45" s="89"/>
      <c r="I45" s="90"/>
      <c r="J45" s="88"/>
      <c r="K45" s="89"/>
      <c r="L45" s="90"/>
      <c r="M45" s="88"/>
      <c r="N45" s="89"/>
      <c r="O45" s="90"/>
      <c r="P45" s="4"/>
      <c r="Q45" s="88"/>
      <c r="R45" s="89"/>
      <c r="S45" s="220"/>
      <c r="T45" s="515"/>
      <c r="U45" s="4"/>
      <c r="V45" s="4"/>
      <c r="W45" s="4"/>
    </row>
    <row r="46" spans="1:23" s="5" customFormat="1" ht="12.75" x14ac:dyDescent="0.2">
      <c r="A46" s="592" t="s">
        <v>20</v>
      </c>
      <c r="B46" s="593"/>
      <c r="C46" s="123"/>
      <c r="D46" s="124"/>
      <c r="E46" s="173">
        <f>SUM(E47:E59)</f>
        <v>0</v>
      </c>
      <c r="F46" s="4"/>
      <c r="G46" s="123"/>
      <c r="H46" s="124"/>
      <c r="I46" s="173">
        <f>SUM(I47:I59)</f>
        <v>0</v>
      </c>
      <c r="J46" s="123"/>
      <c r="K46" s="124"/>
      <c r="L46" s="173">
        <f>SUM(L47:L59)</f>
        <v>0</v>
      </c>
      <c r="M46" s="123"/>
      <c r="N46" s="124"/>
      <c r="O46" s="173">
        <f>SUM(O47:O59)</f>
        <v>0</v>
      </c>
      <c r="P46" s="4"/>
      <c r="Q46" s="123"/>
      <c r="R46" s="124"/>
      <c r="S46" s="217">
        <f>SUM(S47:S59)</f>
        <v>1865</v>
      </c>
      <c r="T46" s="517"/>
      <c r="U46" s="4"/>
      <c r="V46" s="4"/>
      <c r="W46" s="4"/>
    </row>
    <row r="47" spans="1:23" s="5" customFormat="1" x14ac:dyDescent="0.2">
      <c r="A47" s="31"/>
      <c r="B47" s="32" t="s">
        <v>204</v>
      </c>
      <c r="C47" s="131"/>
      <c r="D47" s="86"/>
      <c r="E47" s="132"/>
      <c r="F47" s="35"/>
      <c r="G47" s="131"/>
      <c r="H47" s="86"/>
      <c r="I47" s="132"/>
      <c r="J47" s="131"/>
      <c r="K47" s="86"/>
      <c r="L47" s="132"/>
      <c r="M47" s="131"/>
      <c r="N47" s="86"/>
      <c r="O47" s="132"/>
      <c r="P47" s="35"/>
      <c r="Q47" s="114">
        <f>IF(S75&lt;300,300,300+(S75-300)*0.5)</f>
        <v>300</v>
      </c>
      <c r="R47" s="86">
        <v>1</v>
      </c>
      <c r="S47" s="220">
        <f t="shared" ref="S47:S58" si="0">R47*Q47</f>
        <v>300</v>
      </c>
      <c r="T47" s="548"/>
      <c r="U47" s="233" t="s">
        <v>156</v>
      </c>
      <c r="V47" s="35"/>
      <c r="W47" s="35"/>
    </row>
    <row r="48" spans="1:23" s="5" customFormat="1" x14ac:dyDescent="0.2">
      <c r="A48" s="31"/>
      <c r="B48" s="32" t="s">
        <v>53</v>
      </c>
      <c r="C48" s="34"/>
      <c r="D48" s="17"/>
      <c r="E48" s="29"/>
      <c r="F48" s="4"/>
      <c r="G48" s="34"/>
      <c r="H48" s="17"/>
      <c r="I48" s="29"/>
      <c r="J48" s="34"/>
      <c r="K48" s="17"/>
      <c r="L48" s="29"/>
      <c r="M48" s="34"/>
      <c r="N48" s="17"/>
      <c r="O48" s="29"/>
      <c r="P48" s="4"/>
      <c r="Q48" s="16">
        <v>100</v>
      </c>
      <c r="R48" s="17">
        <v>1</v>
      </c>
      <c r="S48" s="220">
        <f t="shared" si="0"/>
        <v>100</v>
      </c>
      <c r="T48" s="515"/>
      <c r="U48" s="233"/>
      <c r="V48" s="4"/>
      <c r="W48" s="4"/>
    </row>
    <row r="49" spans="1:23" s="5" customFormat="1" x14ac:dyDescent="0.2">
      <c r="A49" s="31"/>
      <c r="B49" s="32" t="s">
        <v>54</v>
      </c>
      <c r="C49" s="34"/>
      <c r="D49" s="17"/>
      <c r="E49" s="29"/>
      <c r="F49" s="4"/>
      <c r="G49" s="34"/>
      <c r="H49" s="17"/>
      <c r="I49" s="29"/>
      <c r="J49" s="34"/>
      <c r="K49" s="17"/>
      <c r="L49" s="29"/>
      <c r="M49" s="34"/>
      <c r="N49" s="17"/>
      <c r="O49" s="29"/>
      <c r="P49" s="4"/>
      <c r="Q49" s="16">
        <v>150</v>
      </c>
      <c r="R49" s="17">
        <v>1</v>
      </c>
      <c r="S49" s="220">
        <f t="shared" si="0"/>
        <v>150</v>
      </c>
      <c r="T49" s="515"/>
      <c r="U49" s="4"/>
      <c r="V49" s="4"/>
      <c r="W49" s="4"/>
    </row>
    <row r="50" spans="1:23" s="5" customFormat="1" x14ac:dyDescent="0.2">
      <c r="A50" s="31"/>
      <c r="B50" s="32" t="s">
        <v>55</v>
      </c>
      <c r="C50" s="34"/>
      <c r="D50" s="17"/>
      <c r="E50" s="29"/>
      <c r="F50" s="4"/>
      <c r="G50" s="34"/>
      <c r="H50" s="17"/>
      <c r="I50" s="29"/>
      <c r="J50" s="34"/>
      <c r="K50" s="17"/>
      <c r="L50" s="29"/>
      <c r="M50" s="34"/>
      <c r="N50" s="17"/>
      <c r="O50" s="29"/>
      <c r="P50" s="4"/>
      <c r="Q50" s="16">
        <v>110</v>
      </c>
      <c r="R50" s="17">
        <v>1</v>
      </c>
      <c r="S50" s="220">
        <f t="shared" si="0"/>
        <v>110</v>
      </c>
      <c r="T50" s="515"/>
      <c r="U50" s="4"/>
      <c r="V50" s="4"/>
      <c r="W50" s="4"/>
    </row>
    <row r="51" spans="1:23" s="5" customFormat="1" x14ac:dyDescent="0.2">
      <c r="A51" s="31"/>
      <c r="B51" s="32" t="s">
        <v>68</v>
      </c>
      <c r="C51" s="34"/>
      <c r="D51" s="17"/>
      <c r="E51" s="29"/>
      <c r="F51" s="4"/>
      <c r="G51" s="34"/>
      <c r="H51" s="17"/>
      <c r="I51" s="29"/>
      <c r="J51" s="34"/>
      <c r="K51" s="17"/>
      <c r="L51" s="29"/>
      <c r="M51" s="34"/>
      <c r="N51" s="17"/>
      <c r="O51" s="29"/>
      <c r="P51" s="4"/>
      <c r="Q51" s="16">
        <v>375</v>
      </c>
      <c r="R51" s="17">
        <v>1</v>
      </c>
      <c r="S51" s="220">
        <f t="shared" si="0"/>
        <v>375</v>
      </c>
      <c r="T51" s="515"/>
      <c r="U51" s="4"/>
      <c r="V51" s="4"/>
      <c r="W51" s="4"/>
    </row>
    <row r="52" spans="1:23" s="5" customFormat="1" x14ac:dyDescent="0.2">
      <c r="A52" s="36"/>
      <c r="B52" s="37" t="s">
        <v>56</v>
      </c>
      <c r="C52" s="34"/>
      <c r="D52" s="17"/>
      <c r="E52" s="29"/>
      <c r="F52" s="4"/>
      <c r="G52" s="34"/>
      <c r="H52" s="17"/>
      <c r="I52" s="29"/>
      <c r="J52" s="34"/>
      <c r="K52" s="17"/>
      <c r="L52" s="29"/>
      <c r="M52" s="505"/>
      <c r="N52" s="421"/>
      <c r="O52" s="29"/>
      <c r="P52" s="4"/>
      <c r="Q52" s="16">
        <v>125</v>
      </c>
      <c r="R52" s="17">
        <v>1</v>
      </c>
      <c r="S52" s="220">
        <f t="shared" si="0"/>
        <v>125</v>
      </c>
      <c r="T52" s="515"/>
      <c r="U52" s="4"/>
      <c r="V52" s="4"/>
      <c r="W52" s="4"/>
    </row>
    <row r="53" spans="1:23" s="5" customFormat="1" x14ac:dyDescent="0.2">
      <c r="A53" s="36"/>
      <c r="B53" s="37" t="s">
        <v>57</v>
      </c>
      <c r="C53" s="34"/>
      <c r="D53" s="17"/>
      <c r="E53" s="29"/>
      <c r="F53" s="4"/>
      <c r="G53" s="34"/>
      <c r="H53" s="17"/>
      <c r="I53" s="29"/>
      <c r="J53" s="34"/>
      <c r="K53" s="17"/>
      <c r="L53" s="29"/>
      <c r="M53" s="505"/>
      <c r="N53" s="421"/>
      <c r="O53" s="29"/>
      <c r="P53" s="4"/>
      <c r="Q53" s="16">
        <v>120</v>
      </c>
      <c r="R53" s="17">
        <f>ROUNDDOWN(S75/600,0)</f>
        <v>0</v>
      </c>
      <c r="S53" s="220">
        <f t="shared" si="0"/>
        <v>0</v>
      </c>
      <c r="T53" s="515"/>
      <c r="U53" s="4" t="s">
        <v>149</v>
      </c>
      <c r="V53" s="4"/>
      <c r="W53" s="4"/>
    </row>
    <row r="54" spans="1:23" s="5" customFormat="1" x14ac:dyDescent="0.2">
      <c r="A54" s="36"/>
      <c r="B54" s="37" t="s">
        <v>58</v>
      </c>
      <c r="C54" s="34"/>
      <c r="D54" s="17"/>
      <c r="E54" s="29"/>
      <c r="F54" s="4"/>
      <c r="G54" s="34"/>
      <c r="H54" s="17"/>
      <c r="I54" s="29"/>
      <c r="J54" s="34"/>
      <c r="K54" s="17"/>
      <c r="L54" s="29"/>
      <c r="M54" s="505"/>
      <c r="N54" s="421"/>
      <c r="O54" s="29"/>
      <c r="P54" s="4"/>
      <c r="Q54" s="16">
        <v>120</v>
      </c>
      <c r="R54" s="17">
        <v>1</v>
      </c>
      <c r="S54" s="220">
        <f t="shared" si="0"/>
        <v>120</v>
      </c>
      <c r="T54" s="515"/>
      <c r="U54" s="4"/>
      <c r="V54" s="4"/>
      <c r="W54" s="4"/>
    </row>
    <row r="55" spans="1:23" s="5" customFormat="1" x14ac:dyDescent="0.2">
      <c r="A55" s="36"/>
      <c r="B55" s="37" t="s">
        <v>21</v>
      </c>
      <c r="C55" s="34"/>
      <c r="D55" s="17"/>
      <c r="E55" s="29"/>
      <c r="F55" s="4"/>
      <c r="G55" s="34"/>
      <c r="H55" s="17"/>
      <c r="I55" s="29"/>
      <c r="J55" s="34"/>
      <c r="K55" s="17"/>
      <c r="L55" s="29"/>
      <c r="M55" s="505"/>
      <c r="N55" s="421"/>
      <c r="O55" s="29"/>
      <c r="P55" s="4"/>
      <c r="Q55" s="16">
        <v>250</v>
      </c>
      <c r="R55" s="17">
        <v>1</v>
      </c>
      <c r="S55" s="220">
        <f t="shared" si="0"/>
        <v>250</v>
      </c>
      <c r="T55" s="515"/>
      <c r="U55" s="4"/>
      <c r="V55" s="4"/>
      <c r="W55" s="4"/>
    </row>
    <row r="56" spans="1:23" s="5" customFormat="1" x14ac:dyDescent="0.2">
      <c r="A56" s="31"/>
      <c r="B56" s="32" t="s">
        <v>59</v>
      </c>
      <c r="C56" s="16"/>
      <c r="D56" s="17"/>
      <c r="E56" s="29"/>
      <c r="F56" s="4"/>
      <c r="G56" s="16"/>
      <c r="H56" s="17"/>
      <c r="I56" s="29"/>
      <c r="J56" s="16"/>
      <c r="K56" s="17"/>
      <c r="L56" s="29"/>
      <c r="M56" s="66"/>
      <c r="N56" s="421"/>
      <c r="O56" s="29"/>
      <c r="P56" s="4"/>
      <c r="Q56" s="16">
        <v>150</v>
      </c>
      <c r="R56" s="17">
        <f>ROUND(S75/300,0)</f>
        <v>0</v>
      </c>
      <c r="S56" s="220">
        <f t="shared" si="0"/>
        <v>0</v>
      </c>
      <c r="T56" s="515"/>
      <c r="U56" s="4" t="s">
        <v>150</v>
      </c>
      <c r="V56" s="4"/>
      <c r="W56" s="4"/>
    </row>
    <row r="57" spans="1:23" s="5" customFormat="1" x14ac:dyDescent="0.2">
      <c r="A57" s="31"/>
      <c r="B57" s="32" t="s">
        <v>60</v>
      </c>
      <c r="C57" s="16"/>
      <c r="D57" s="17"/>
      <c r="E57" s="29"/>
      <c r="F57" s="4"/>
      <c r="G57" s="16"/>
      <c r="H57" s="17"/>
      <c r="I57" s="29"/>
      <c r="J57" s="39"/>
      <c r="K57" s="421"/>
      <c r="L57" s="29"/>
      <c r="M57" s="39"/>
      <c r="N57" s="421"/>
      <c r="O57" s="29"/>
      <c r="P57" s="4"/>
      <c r="Q57" s="16">
        <v>35</v>
      </c>
      <c r="R57" s="17">
        <v>1</v>
      </c>
      <c r="S57" s="220">
        <f t="shared" si="0"/>
        <v>35</v>
      </c>
      <c r="T57" s="515"/>
      <c r="U57" s="4"/>
      <c r="V57" s="4"/>
      <c r="W57" s="4"/>
    </row>
    <row r="58" spans="1:23" s="20" customFormat="1" x14ac:dyDescent="0.2">
      <c r="A58" s="21"/>
      <c r="B58" s="15" t="s">
        <v>78</v>
      </c>
      <c r="C58" s="40"/>
      <c r="D58" s="17"/>
      <c r="E58" s="18"/>
      <c r="F58" s="19"/>
      <c r="G58" s="40"/>
      <c r="H58" s="17"/>
      <c r="I58" s="18"/>
      <c r="J58" s="40"/>
      <c r="K58" s="17"/>
      <c r="L58" s="18"/>
      <c r="M58" s="513"/>
      <c r="N58" s="421"/>
      <c r="O58" s="18"/>
      <c r="P58" s="19"/>
      <c r="Q58" s="40">
        <f>IF(S75&lt;300,300,300+(S75-300)*0.5)</f>
        <v>300</v>
      </c>
      <c r="R58" s="17">
        <v>1</v>
      </c>
      <c r="S58" s="220">
        <f t="shared" si="0"/>
        <v>300</v>
      </c>
      <c r="T58" s="515"/>
      <c r="U58" s="20" t="s">
        <v>152</v>
      </c>
      <c r="V58" s="19"/>
      <c r="W58" s="19"/>
    </row>
    <row r="59" spans="1:23" s="5" customFormat="1" x14ac:dyDescent="0.2">
      <c r="A59" s="130"/>
      <c r="B59" s="108"/>
      <c r="C59" s="88"/>
      <c r="D59" s="89"/>
      <c r="E59" s="90"/>
      <c r="F59" s="4"/>
      <c r="G59" s="88"/>
      <c r="H59" s="89"/>
      <c r="I59" s="90"/>
      <c r="J59" s="88"/>
      <c r="K59" s="89"/>
      <c r="L59" s="90"/>
      <c r="M59" s="88"/>
      <c r="N59" s="89"/>
      <c r="O59" s="90"/>
      <c r="P59" s="4"/>
      <c r="Q59" s="88"/>
      <c r="R59" s="89"/>
      <c r="S59" s="220"/>
      <c r="T59" s="515"/>
      <c r="U59" s="4"/>
      <c r="V59" s="4"/>
      <c r="W59" s="4"/>
    </row>
    <row r="60" spans="1:23" s="5" customFormat="1" ht="12.75" x14ac:dyDescent="0.2">
      <c r="A60" s="592" t="s">
        <v>22</v>
      </c>
      <c r="B60" s="593"/>
      <c r="C60" s="117"/>
      <c r="D60" s="126"/>
      <c r="E60" s="173">
        <f>SUM(E61:E68)</f>
        <v>0</v>
      </c>
      <c r="F60" s="4"/>
      <c r="G60" s="117"/>
      <c r="H60" s="126"/>
      <c r="I60" s="173">
        <f>SUM(I61:I68)</f>
        <v>0</v>
      </c>
      <c r="J60" s="117"/>
      <c r="K60" s="126"/>
      <c r="L60" s="173">
        <f>SUM(L61:L68)</f>
        <v>0</v>
      </c>
      <c r="M60" s="117"/>
      <c r="N60" s="126"/>
      <c r="O60" s="173">
        <f>SUM(O61:O68)</f>
        <v>0</v>
      </c>
      <c r="P60" s="4"/>
      <c r="Q60" s="117"/>
      <c r="R60" s="126"/>
      <c r="S60" s="217">
        <f>SUM(S61:S68)</f>
        <v>1900</v>
      </c>
      <c r="T60" s="517"/>
      <c r="U60" s="4"/>
      <c r="V60" s="4"/>
      <c r="W60" s="4"/>
    </row>
    <row r="61" spans="1:23" s="20" customFormat="1" x14ac:dyDescent="0.2">
      <c r="A61" s="21"/>
      <c r="B61" s="15" t="s">
        <v>61</v>
      </c>
      <c r="C61" s="114"/>
      <c r="D61" s="86"/>
      <c r="E61" s="115"/>
      <c r="F61" s="19"/>
      <c r="G61" s="114"/>
      <c r="H61" s="86"/>
      <c r="I61" s="115"/>
      <c r="J61" s="114"/>
      <c r="K61" s="86"/>
      <c r="L61" s="115"/>
      <c r="M61" s="114"/>
      <c r="N61" s="86"/>
      <c r="O61" s="115"/>
      <c r="P61" s="19"/>
      <c r="Q61" s="114">
        <v>150</v>
      </c>
      <c r="R61" s="86">
        <v>1</v>
      </c>
      <c r="S61" s="220">
        <f t="shared" ref="S61:S67" si="1">R61*Q61</f>
        <v>150</v>
      </c>
      <c r="T61" s="515"/>
      <c r="U61" s="19"/>
      <c r="V61" s="19"/>
      <c r="W61" s="19"/>
    </row>
    <row r="62" spans="1:23" s="20" customFormat="1" x14ac:dyDescent="0.2">
      <c r="A62" s="21"/>
      <c r="B62" s="15" t="s">
        <v>62</v>
      </c>
      <c r="C62" s="16"/>
      <c r="D62" s="17"/>
      <c r="E62" s="18"/>
      <c r="F62" s="19"/>
      <c r="G62" s="16"/>
      <c r="H62" s="17"/>
      <c r="I62" s="18"/>
      <c r="J62" s="16"/>
      <c r="K62" s="17"/>
      <c r="L62" s="18"/>
      <c r="M62" s="16"/>
      <c r="N62" s="17"/>
      <c r="O62" s="18"/>
      <c r="P62" s="19"/>
      <c r="Q62" s="16">
        <v>375</v>
      </c>
      <c r="R62" s="17">
        <v>1</v>
      </c>
      <c r="S62" s="220">
        <f t="shared" si="1"/>
        <v>375</v>
      </c>
      <c r="T62" s="515"/>
      <c r="U62" s="19"/>
      <c r="V62" s="19"/>
      <c r="W62" s="19"/>
    </row>
    <row r="63" spans="1:23" s="20" customFormat="1" x14ac:dyDescent="0.2">
      <c r="A63" s="21"/>
      <c r="B63" s="15" t="s">
        <v>63</v>
      </c>
      <c r="C63" s="16"/>
      <c r="D63" s="17"/>
      <c r="E63" s="18"/>
      <c r="F63" s="19"/>
      <c r="G63" s="16"/>
      <c r="H63" s="17"/>
      <c r="I63" s="18"/>
      <c r="J63" s="16"/>
      <c r="K63" s="17"/>
      <c r="L63" s="18"/>
      <c r="M63" s="16"/>
      <c r="N63" s="17"/>
      <c r="O63" s="18"/>
      <c r="P63" s="19"/>
      <c r="Q63" s="16">
        <v>375</v>
      </c>
      <c r="R63" s="17">
        <v>1</v>
      </c>
      <c r="S63" s="220">
        <f t="shared" si="1"/>
        <v>375</v>
      </c>
      <c r="T63" s="515"/>
      <c r="U63" s="19"/>
      <c r="V63" s="19"/>
      <c r="W63" s="19"/>
    </row>
    <row r="64" spans="1:23" s="5" customFormat="1" x14ac:dyDescent="0.2">
      <c r="A64" s="31"/>
      <c r="B64" s="32" t="s">
        <v>64</v>
      </c>
      <c r="C64" s="16"/>
      <c r="D64" s="17"/>
      <c r="E64" s="18"/>
      <c r="F64" s="19"/>
      <c r="G64" s="16"/>
      <c r="H64" s="17"/>
      <c r="I64" s="18"/>
      <c r="J64" s="16"/>
      <c r="K64" s="17"/>
      <c r="L64" s="18"/>
      <c r="M64" s="16"/>
      <c r="N64" s="17"/>
      <c r="O64" s="18"/>
      <c r="P64" s="19"/>
      <c r="Q64" s="16">
        <v>400</v>
      </c>
      <c r="R64" s="17">
        <v>1</v>
      </c>
      <c r="S64" s="220">
        <f t="shared" si="1"/>
        <v>400</v>
      </c>
      <c r="T64" s="515"/>
      <c r="U64" s="19"/>
      <c r="V64" s="19"/>
      <c r="W64" s="19"/>
    </row>
    <row r="65" spans="1:23" s="20" customFormat="1" x14ac:dyDescent="0.2">
      <c r="A65" s="21"/>
      <c r="B65" s="15" t="s">
        <v>65</v>
      </c>
      <c r="C65" s="40"/>
      <c r="D65" s="17"/>
      <c r="E65" s="18"/>
      <c r="F65" s="19"/>
      <c r="G65" s="40"/>
      <c r="H65" s="17"/>
      <c r="I65" s="18"/>
      <c r="J65" s="40"/>
      <c r="K65" s="17"/>
      <c r="L65" s="18"/>
      <c r="M65" s="40"/>
      <c r="N65" s="17"/>
      <c r="O65" s="18"/>
      <c r="P65" s="19"/>
      <c r="Q65" s="40">
        <f>IF(S75&lt;300,200,200+(S75-300)*0.333)</f>
        <v>200</v>
      </c>
      <c r="R65" s="17">
        <v>1</v>
      </c>
      <c r="S65" s="220">
        <f t="shared" si="1"/>
        <v>200</v>
      </c>
      <c r="T65" s="515"/>
      <c r="U65" s="233" t="s">
        <v>148</v>
      </c>
      <c r="V65" s="19"/>
      <c r="W65" s="19"/>
    </row>
    <row r="66" spans="1:23" s="5" customFormat="1" x14ac:dyDescent="0.2">
      <c r="A66" s="31"/>
      <c r="B66" s="32" t="s">
        <v>66</v>
      </c>
      <c r="C66" s="16"/>
      <c r="D66" s="17"/>
      <c r="E66" s="29"/>
      <c r="F66" s="4"/>
      <c r="G66" s="16"/>
      <c r="H66" s="17"/>
      <c r="I66" s="29"/>
      <c r="J66" s="16"/>
      <c r="K66" s="17"/>
      <c r="L66" s="29"/>
      <c r="M66" s="16"/>
      <c r="N66" s="17"/>
      <c r="O66" s="29"/>
      <c r="P66" s="4"/>
      <c r="Q66" s="16">
        <f>IF(S75&lt;300,200,200+(S75-300)*0.667)</f>
        <v>200</v>
      </c>
      <c r="R66" s="17">
        <v>1</v>
      </c>
      <c r="S66" s="220">
        <f t="shared" si="1"/>
        <v>200</v>
      </c>
      <c r="T66" s="515"/>
      <c r="U66" s="233" t="s">
        <v>151</v>
      </c>
      <c r="V66" s="4"/>
      <c r="W66" s="4"/>
    </row>
    <row r="67" spans="1:23" s="20" customFormat="1" x14ac:dyDescent="0.2">
      <c r="A67" s="21"/>
      <c r="B67" s="15" t="s">
        <v>197</v>
      </c>
      <c r="C67" s="16"/>
      <c r="D67" s="17"/>
      <c r="E67" s="18"/>
      <c r="F67" s="19"/>
      <c r="G67" s="16"/>
      <c r="H67" s="17"/>
      <c r="I67" s="18"/>
      <c r="J67" s="16"/>
      <c r="K67" s="17"/>
      <c r="L67" s="18"/>
      <c r="M67" s="16"/>
      <c r="N67" s="17"/>
      <c r="O67" s="18"/>
      <c r="P67" s="19"/>
      <c r="Q67" s="16">
        <v>200</v>
      </c>
      <c r="R67" s="17">
        <v>1</v>
      </c>
      <c r="S67" s="220">
        <f t="shared" si="1"/>
        <v>200</v>
      </c>
      <c r="T67" s="515"/>
      <c r="U67" s="19"/>
      <c r="V67" s="19"/>
      <c r="W67" s="19"/>
    </row>
    <row r="68" spans="1:23" s="5" customFormat="1" x14ac:dyDescent="0.2">
      <c r="A68" s="130"/>
      <c r="B68" s="108"/>
      <c r="C68" s="88"/>
      <c r="D68" s="89"/>
      <c r="E68" s="90"/>
      <c r="F68" s="4"/>
      <c r="G68" s="88"/>
      <c r="H68" s="89"/>
      <c r="I68" s="90"/>
      <c r="J68" s="88"/>
      <c r="K68" s="89"/>
      <c r="L68" s="90"/>
      <c r="M68" s="88"/>
      <c r="N68" s="89"/>
      <c r="O68" s="90"/>
      <c r="P68" s="4"/>
      <c r="Q68" s="88"/>
      <c r="R68" s="89"/>
      <c r="S68" s="220"/>
      <c r="T68" s="515"/>
      <c r="U68" s="4"/>
      <c r="V68" s="4"/>
      <c r="W68" s="4"/>
    </row>
    <row r="69" spans="1:23" s="5" customFormat="1" ht="12.75" x14ac:dyDescent="0.2">
      <c r="A69" s="592" t="s">
        <v>24</v>
      </c>
      <c r="B69" s="593"/>
      <c r="C69" s="117"/>
      <c r="D69" s="126"/>
      <c r="E69" s="173">
        <f>SUM(E70:E71)</f>
        <v>0</v>
      </c>
      <c r="F69" s="4"/>
      <c r="G69" s="117"/>
      <c r="H69" s="126"/>
      <c r="I69" s="173">
        <f>SUM(I70:I71)</f>
        <v>0</v>
      </c>
      <c r="J69" s="117"/>
      <c r="K69" s="126"/>
      <c r="L69" s="173">
        <f>SUM(L70:L71)</f>
        <v>0</v>
      </c>
      <c r="M69" s="117"/>
      <c r="N69" s="126"/>
      <c r="O69" s="173">
        <f>SUM(O70:O71)</f>
        <v>0</v>
      </c>
      <c r="P69" s="4"/>
      <c r="Q69" s="117"/>
      <c r="R69" s="126"/>
      <c r="S69" s="217">
        <v>0</v>
      </c>
      <c r="T69" s="517"/>
      <c r="U69" s="4"/>
      <c r="V69" s="4"/>
      <c r="W69" s="4"/>
    </row>
    <row r="70" spans="1:23" s="5" customFormat="1" x14ac:dyDescent="0.2">
      <c r="A70" s="13"/>
      <c r="B70" s="32" t="s">
        <v>52</v>
      </c>
      <c r="C70" s="114"/>
      <c r="D70" s="133"/>
      <c r="E70" s="87"/>
      <c r="F70" s="4"/>
      <c r="G70" s="114"/>
      <c r="H70" s="133"/>
      <c r="I70" s="87"/>
      <c r="J70" s="114"/>
      <c r="K70" s="133"/>
      <c r="L70" s="87"/>
      <c r="M70" s="114"/>
      <c r="N70" s="133"/>
      <c r="O70" s="87"/>
      <c r="P70" s="4"/>
      <c r="Q70" s="114"/>
      <c r="R70" s="133"/>
      <c r="S70" s="220"/>
      <c r="T70" s="521"/>
      <c r="U70" s="4"/>
      <c r="V70" s="4"/>
      <c r="W70" s="4"/>
    </row>
    <row r="71" spans="1:23" s="5" customFormat="1" ht="12" thickBot="1" x14ac:dyDescent="0.25">
      <c r="A71" s="41"/>
      <c r="B71" s="42"/>
      <c r="C71" s="43"/>
      <c r="D71" s="44"/>
      <c r="E71" s="45"/>
      <c r="F71" s="4"/>
      <c r="G71" s="71"/>
      <c r="H71" s="44"/>
      <c r="I71" s="45"/>
      <c r="J71" s="43"/>
      <c r="K71" s="44"/>
      <c r="L71" s="45"/>
      <c r="M71" s="43"/>
      <c r="N71" s="44"/>
      <c r="O71" s="45"/>
      <c r="P71" s="4"/>
      <c r="Q71" s="88"/>
      <c r="R71" s="89"/>
      <c r="S71" s="221"/>
      <c r="T71" s="523"/>
      <c r="U71" s="4"/>
      <c r="V71" s="4"/>
      <c r="W71" s="4"/>
    </row>
    <row r="72" spans="1:23" s="5" customFormat="1" x14ac:dyDescent="0.2">
      <c r="A72" s="46"/>
      <c r="B72" s="47"/>
      <c r="C72" s="67"/>
      <c r="D72" s="49"/>
      <c r="E72" s="50"/>
      <c r="F72" s="4"/>
      <c r="G72" s="67"/>
      <c r="H72" s="49"/>
      <c r="I72" s="50"/>
      <c r="J72" s="48"/>
      <c r="K72" s="49"/>
      <c r="L72" s="50"/>
      <c r="M72" s="48"/>
      <c r="N72" s="49"/>
      <c r="O72" s="50"/>
      <c r="P72" s="4"/>
      <c r="Q72" s="67"/>
      <c r="R72" s="49"/>
      <c r="S72" s="222"/>
      <c r="T72" s="524"/>
      <c r="U72" s="4"/>
      <c r="V72" s="4"/>
      <c r="W72" s="4"/>
    </row>
    <row r="73" spans="1:23" s="5" customFormat="1" x14ac:dyDescent="0.2">
      <c r="A73" s="51"/>
      <c r="B73" s="52" t="s">
        <v>92</v>
      </c>
      <c r="C73" s="16"/>
      <c r="D73" s="54"/>
      <c r="E73" s="209">
        <f>SUM(E7+E13+E20+E26+E31+E34+E41+E46+E60+E69)</f>
        <v>0</v>
      </c>
      <c r="F73" s="4"/>
      <c r="G73" s="16"/>
      <c r="H73" s="54"/>
      <c r="I73" s="209">
        <f>SUM(I7+I13+I20+I26+I31+I34+I41+I46+I60+I69)</f>
        <v>0</v>
      </c>
      <c r="J73" s="53"/>
      <c r="K73" s="54"/>
      <c r="L73" s="209">
        <f>SUM(L7+L13+L20+L26+L31+L34+L41+L46+L60+L69)</f>
        <v>0</v>
      </c>
      <c r="M73" s="53"/>
      <c r="N73" s="54"/>
      <c r="O73" s="209">
        <f>SUM(O7+O13+O20+O26+O31+O34+O41+O46+O60+O69)</f>
        <v>0</v>
      </c>
      <c r="P73" s="4"/>
      <c r="Q73" s="16"/>
      <c r="R73" s="54"/>
      <c r="S73" s="223">
        <f>SUM(S7+S13+S20+S26+S31+S34+S41+S46+S60+S69)</f>
        <v>15895</v>
      </c>
      <c r="T73" s="521"/>
      <c r="U73" s="4"/>
      <c r="V73" s="4"/>
      <c r="W73" s="4"/>
    </row>
    <row r="74" spans="1:23" s="5" customFormat="1" x14ac:dyDescent="0.2">
      <c r="A74" s="51"/>
      <c r="B74" s="52"/>
      <c r="C74" s="16"/>
      <c r="D74" s="17"/>
      <c r="E74" s="29"/>
      <c r="F74" s="4"/>
      <c r="G74" s="16"/>
      <c r="H74" s="17"/>
      <c r="I74" s="29"/>
      <c r="J74" s="53"/>
      <c r="K74" s="17"/>
      <c r="L74" s="29"/>
      <c r="M74" s="53"/>
      <c r="N74" s="17"/>
      <c r="O74" s="29"/>
      <c r="P74" s="4"/>
      <c r="Q74" s="16"/>
      <c r="R74" s="17"/>
      <c r="S74" s="220"/>
      <c r="T74" s="521"/>
      <c r="U74" s="4"/>
      <c r="V74" s="4"/>
      <c r="W74" s="4"/>
    </row>
    <row r="75" spans="1:23" s="5" customFormat="1" x14ac:dyDescent="0.2">
      <c r="A75" s="51"/>
      <c r="B75" s="52" t="s">
        <v>217</v>
      </c>
      <c r="C75" s="68"/>
      <c r="D75" s="54"/>
      <c r="E75" s="57"/>
      <c r="F75" s="4"/>
      <c r="G75" s="68"/>
      <c r="H75" s="54"/>
      <c r="I75" s="57"/>
      <c r="J75" s="55"/>
      <c r="K75" s="54"/>
      <c r="L75" s="57"/>
      <c r="M75" s="55"/>
      <c r="N75" s="54"/>
      <c r="O75" s="57"/>
      <c r="P75" s="4"/>
      <c r="Q75" s="68"/>
      <c r="R75" s="54"/>
      <c r="S75" s="504">
        <v>0</v>
      </c>
      <c r="T75" s="521"/>
      <c r="U75" s="236">
        <f>IF(S75&lt;=300,180,IF(AND(S75&gt;300,S75&lt;600),((S75-300)/(600-300)*(145-180))+180,145))</f>
        <v>180</v>
      </c>
      <c r="V75" s="4"/>
      <c r="W75" s="4"/>
    </row>
    <row r="76" spans="1:23" s="5" customFormat="1" ht="12.75" x14ac:dyDescent="0.2">
      <c r="A76" s="552"/>
      <c r="B76" s="553"/>
      <c r="C76" s="554"/>
      <c r="D76" s="555"/>
      <c r="E76" s="556"/>
      <c r="F76" s="4"/>
      <c r="G76" s="554"/>
      <c r="H76" s="555"/>
      <c r="I76" s="556"/>
      <c r="J76" s="557"/>
      <c r="K76" s="555"/>
      <c r="L76" s="556"/>
      <c r="M76" s="557"/>
      <c r="N76" s="555"/>
      <c r="O76" s="556"/>
      <c r="P76" s="4"/>
      <c r="Q76" s="68"/>
      <c r="R76" s="54"/>
      <c r="S76" s="566"/>
      <c r="T76" s="521"/>
      <c r="U76" s="236"/>
      <c r="V76" s="4"/>
      <c r="W76" s="4"/>
    </row>
    <row r="77" spans="1:23" s="5" customFormat="1" ht="12.75" x14ac:dyDescent="0.2">
      <c r="A77" s="607" t="s">
        <v>219</v>
      </c>
      <c r="B77" s="608"/>
      <c r="C77" s="117"/>
      <c r="D77" s="126"/>
      <c r="E77" s="173"/>
      <c r="F77" s="4"/>
      <c r="G77" s="117"/>
      <c r="H77" s="568" t="s">
        <v>227</v>
      </c>
      <c r="I77" s="173">
        <f>SUM(I78:I86)</f>
        <v>0</v>
      </c>
      <c r="J77" s="117"/>
      <c r="K77" s="568" t="s">
        <v>227</v>
      </c>
      <c r="L77" s="173">
        <f>SUM(L78:L86)</f>
        <v>0</v>
      </c>
      <c r="M77" s="117"/>
      <c r="N77" s="568" t="s">
        <v>227</v>
      </c>
      <c r="O77" s="173">
        <f>SUM(O78:O86)</f>
        <v>0</v>
      </c>
      <c r="P77" s="4"/>
      <c r="Q77" s="117"/>
      <c r="R77" s="126"/>
      <c r="S77" s="217"/>
      <c r="T77" s="517"/>
      <c r="U77" s="236"/>
      <c r="V77" s="4"/>
      <c r="W77" s="4"/>
    </row>
    <row r="78" spans="1:23" s="5" customFormat="1" ht="12.75" x14ac:dyDescent="0.2">
      <c r="A78" s="422"/>
      <c r="B78" s="52" t="s">
        <v>228</v>
      </c>
      <c r="C78" s="569"/>
      <c r="D78" s="570"/>
      <c r="E78" s="571"/>
      <c r="F78" s="4"/>
      <c r="G78" s="569"/>
      <c r="H78" s="54" t="e">
        <f>I78/I88</f>
        <v>#DIV/0!</v>
      </c>
      <c r="I78" s="56"/>
      <c r="J78" s="569"/>
      <c r="K78" s="54" t="e">
        <f>L78/L88</f>
        <v>#DIV/0!</v>
      </c>
      <c r="L78" s="56"/>
      <c r="M78" s="569"/>
      <c r="N78" s="54" t="e">
        <f>O78/O88</f>
        <v>#DIV/0!</v>
      </c>
      <c r="O78" s="574"/>
      <c r="P78" s="4"/>
      <c r="Q78" s="68"/>
      <c r="R78" s="567"/>
      <c r="S78" s="558"/>
      <c r="T78" s="580" t="s">
        <v>242</v>
      </c>
      <c r="U78" s="236"/>
      <c r="V78" s="4"/>
      <c r="W78" s="4"/>
    </row>
    <row r="79" spans="1:23" s="5" customFormat="1" ht="12.75" x14ac:dyDescent="0.2">
      <c r="A79" s="422"/>
      <c r="B79" s="52"/>
      <c r="C79" s="569"/>
      <c r="D79" s="570"/>
      <c r="E79" s="571"/>
      <c r="F79" s="4"/>
      <c r="G79" s="569"/>
      <c r="H79" s="54" t="e">
        <f>I79/I88</f>
        <v>#DIV/0!</v>
      </c>
      <c r="I79" s="56"/>
      <c r="J79" s="569"/>
      <c r="K79" s="54" t="e">
        <f>L79/L88</f>
        <v>#DIV/0!</v>
      </c>
      <c r="L79" s="56"/>
      <c r="M79" s="569"/>
      <c r="N79" s="54" t="e">
        <f>O79/O88</f>
        <v>#DIV/0!</v>
      </c>
      <c r="O79" s="56"/>
      <c r="P79" s="4"/>
      <c r="Q79" s="68"/>
      <c r="R79" s="567"/>
      <c r="S79" s="558"/>
      <c r="T79" s="580" t="s">
        <v>244</v>
      </c>
      <c r="U79" s="236"/>
      <c r="V79" s="4"/>
      <c r="W79" s="4"/>
    </row>
    <row r="80" spans="1:23" s="5" customFormat="1" ht="12.75" x14ac:dyDescent="0.2">
      <c r="A80" s="422"/>
      <c r="B80" s="52"/>
      <c r="C80" s="569"/>
      <c r="D80" s="570"/>
      <c r="E80" s="571"/>
      <c r="F80" s="4"/>
      <c r="G80" s="569"/>
      <c r="H80" s="54" t="e">
        <f>I80/I88</f>
        <v>#DIV/0!</v>
      </c>
      <c r="I80" s="56"/>
      <c r="J80" s="569"/>
      <c r="K80" s="54" t="e">
        <f>L80/L88</f>
        <v>#DIV/0!</v>
      </c>
      <c r="L80" s="56"/>
      <c r="M80" s="569"/>
      <c r="N80" s="54" t="e">
        <f>O80/O88</f>
        <v>#DIV/0!</v>
      </c>
      <c r="O80" s="56"/>
      <c r="P80" s="4"/>
      <c r="Q80" s="68"/>
      <c r="R80" s="567"/>
      <c r="S80" s="558"/>
      <c r="T80" s="580" t="s">
        <v>245</v>
      </c>
      <c r="U80" s="236"/>
      <c r="V80" s="4"/>
      <c r="W80" s="4"/>
    </row>
    <row r="81" spans="1:23" s="5" customFormat="1" ht="12.75" x14ac:dyDescent="0.2">
      <c r="A81" s="422"/>
      <c r="B81" s="52"/>
      <c r="C81" s="569"/>
      <c r="D81" s="570"/>
      <c r="E81" s="571"/>
      <c r="F81" s="4"/>
      <c r="G81" s="569"/>
      <c r="H81" s="54" t="e">
        <f>I81/I88</f>
        <v>#DIV/0!</v>
      </c>
      <c r="I81" s="56"/>
      <c r="J81" s="569"/>
      <c r="K81" s="54" t="e">
        <f>L81/L88</f>
        <v>#DIV/0!</v>
      </c>
      <c r="L81" s="56"/>
      <c r="M81" s="569"/>
      <c r="N81" s="54" t="e">
        <f>O81/O88</f>
        <v>#DIV/0!</v>
      </c>
      <c r="O81" s="56"/>
      <c r="P81" s="4"/>
      <c r="Q81" s="68"/>
      <c r="R81" s="567"/>
      <c r="S81" s="558"/>
      <c r="T81" s="581" t="s">
        <v>237</v>
      </c>
      <c r="U81" s="236"/>
      <c r="V81" s="4"/>
      <c r="W81" s="4"/>
    </row>
    <row r="82" spans="1:23" s="5" customFormat="1" ht="12.75" x14ac:dyDescent="0.2">
      <c r="A82" s="422"/>
      <c r="B82" s="108" t="s">
        <v>246</v>
      </c>
      <c r="C82" s="569"/>
      <c r="D82" s="570"/>
      <c r="E82" s="571"/>
      <c r="F82" s="4"/>
      <c r="G82" s="569"/>
      <c r="H82" s="54" t="e">
        <f>I82/I88</f>
        <v>#DIV/0!</v>
      </c>
      <c r="I82" s="56"/>
      <c r="J82" s="569"/>
      <c r="K82" s="54" t="e">
        <f>L82/L88</f>
        <v>#DIV/0!</v>
      </c>
      <c r="L82" s="56"/>
      <c r="M82" s="569"/>
      <c r="N82" s="54" t="e">
        <f>O82/O88</f>
        <v>#DIV/0!</v>
      </c>
      <c r="O82" s="56"/>
      <c r="P82" s="4"/>
      <c r="Q82" s="68"/>
      <c r="R82" s="567"/>
      <c r="S82" s="558"/>
      <c r="T82" s="581" t="s">
        <v>238</v>
      </c>
      <c r="U82" s="236"/>
      <c r="V82" s="4"/>
      <c r="W82" s="4"/>
    </row>
    <row r="83" spans="1:23" s="5" customFormat="1" ht="12.75" x14ac:dyDescent="0.2">
      <c r="A83" s="422"/>
      <c r="B83" s="52" t="s">
        <v>220</v>
      </c>
      <c r="C83" s="569"/>
      <c r="D83" s="570"/>
      <c r="E83" s="571"/>
      <c r="F83" s="4"/>
      <c r="G83" s="569"/>
      <c r="H83" s="54" t="e">
        <f>I83/I88</f>
        <v>#DIV/0!</v>
      </c>
      <c r="I83" s="56"/>
      <c r="J83" s="569"/>
      <c r="K83" s="54" t="e">
        <f>L83/L88</f>
        <v>#DIV/0!</v>
      </c>
      <c r="L83" s="56"/>
      <c r="M83" s="569"/>
      <c r="N83" s="54" t="e">
        <f>O83/O88</f>
        <v>#DIV/0!</v>
      </c>
      <c r="O83" s="56"/>
      <c r="P83" s="4"/>
      <c r="Q83" s="68"/>
      <c r="R83" s="551"/>
      <c r="S83" s="558"/>
      <c r="T83" s="581" t="s">
        <v>239</v>
      </c>
      <c r="U83" s="236"/>
      <c r="V83" s="4"/>
      <c r="W83" s="4"/>
    </row>
    <row r="84" spans="1:23" s="5" customFormat="1" ht="12.75" x14ac:dyDescent="0.2">
      <c r="A84" s="422"/>
      <c r="B84" s="52" t="s">
        <v>221</v>
      </c>
      <c r="C84" s="569"/>
      <c r="D84" s="570"/>
      <c r="E84" s="571"/>
      <c r="F84" s="4"/>
      <c r="G84" s="569"/>
      <c r="H84" s="54" t="e">
        <f>I84/I88</f>
        <v>#DIV/0!</v>
      </c>
      <c r="I84" s="56"/>
      <c r="J84" s="569"/>
      <c r="K84" s="54" t="e">
        <f>L84/L88</f>
        <v>#DIV/0!</v>
      </c>
      <c r="L84" s="56"/>
      <c r="M84" s="569"/>
      <c r="N84" s="54" t="e">
        <f>O84/O88</f>
        <v>#DIV/0!</v>
      </c>
      <c r="O84" s="56"/>
      <c r="P84" s="4"/>
      <c r="Q84" s="68"/>
      <c r="R84" s="551"/>
      <c r="S84" s="558"/>
      <c r="T84" s="581" t="s">
        <v>240</v>
      </c>
      <c r="U84" s="236"/>
      <c r="V84" s="4"/>
      <c r="W84" s="4"/>
    </row>
    <row r="85" spans="1:23" s="5" customFormat="1" ht="12.75" x14ac:dyDescent="0.2">
      <c r="A85" s="422"/>
      <c r="B85" s="52" t="s">
        <v>247</v>
      </c>
      <c r="C85" s="569"/>
      <c r="D85" s="570"/>
      <c r="E85" s="571"/>
      <c r="F85" s="4"/>
      <c r="G85" s="569"/>
      <c r="H85" s="54" t="e">
        <f>I85/I88</f>
        <v>#DIV/0!</v>
      </c>
      <c r="I85" s="56"/>
      <c r="J85" s="569"/>
      <c r="K85" s="54" t="e">
        <f>L85/L88</f>
        <v>#DIV/0!</v>
      </c>
      <c r="L85" s="56"/>
      <c r="M85" s="569"/>
      <c r="N85" s="54" t="e">
        <f>O85/O88</f>
        <v>#DIV/0!</v>
      </c>
      <c r="O85" s="56"/>
      <c r="P85" s="4"/>
      <c r="Q85" s="68"/>
      <c r="R85" s="551"/>
      <c r="S85" s="558"/>
      <c r="T85" s="581" t="s">
        <v>243</v>
      </c>
      <c r="U85" s="236"/>
      <c r="V85" s="4"/>
      <c r="W85" s="4"/>
    </row>
    <row r="86" spans="1:23" s="5" customFormat="1" ht="12.75" x14ac:dyDescent="0.2">
      <c r="A86" s="422"/>
      <c r="B86" s="52" t="s">
        <v>229</v>
      </c>
      <c r="C86" s="569"/>
      <c r="D86" s="570"/>
      <c r="E86" s="571"/>
      <c r="F86" s="4"/>
      <c r="G86" s="569"/>
      <c r="H86" s="54" t="e">
        <f>I86/I88</f>
        <v>#DIV/0!</v>
      </c>
      <c r="I86" s="574">
        <f>I88-(SUM(I78:I85))-I73</f>
        <v>0</v>
      </c>
      <c r="J86" s="569"/>
      <c r="K86" s="54" t="e">
        <f>L86/L88</f>
        <v>#DIV/0!</v>
      </c>
      <c r="L86" s="574">
        <f>L88-(SUM(L78:L85))-L73</f>
        <v>0</v>
      </c>
      <c r="M86" s="573"/>
      <c r="N86" s="54" t="e">
        <f>O86/O88</f>
        <v>#DIV/0!</v>
      </c>
      <c r="O86" s="574">
        <f>O88-(SUM(O78:O85))-O73</f>
        <v>0</v>
      </c>
      <c r="P86" s="4"/>
      <c r="Q86" s="572"/>
      <c r="R86" s="551"/>
      <c r="S86" s="558"/>
      <c r="T86" s="521"/>
      <c r="U86" s="236"/>
      <c r="V86" s="4"/>
      <c r="W86" s="4"/>
    </row>
    <row r="87" spans="1:23" s="5" customFormat="1" ht="12.75" x14ac:dyDescent="0.2">
      <c r="A87" s="422"/>
      <c r="B87" s="52"/>
      <c r="C87" s="68"/>
      <c r="D87" s="54"/>
      <c r="E87" s="56"/>
      <c r="F87" s="4"/>
      <c r="G87" s="68"/>
      <c r="H87" s="54"/>
      <c r="I87" s="56"/>
      <c r="J87" s="417"/>
      <c r="K87" s="54"/>
      <c r="L87" s="56"/>
      <c r="M87" s="417"/>
      <c r="N87" s="54"/>
      <c r="O87" s="56"/>
      <c r="P87" s="4"/>
      <c r="Q87" s="68"/>
      <c r="R87" s="551"/>
      <c r="S87" s="558"/>
      <c r="T87" s="521"/>
      <c r="U87" s="236"/>
      <c r="V87" s="4"/>
      <c r="W87" s="4"/>
    </row>
    <row r="88" spans="1:23" s="5" customFormat="1" ht="14.25" x14ac:dyDescent="0.2">
      <c r="A88" s="51"/>
      <c r="B88" s="52" t="s">
        <v>93</v>
      </c>
      <c r="C88" s="68"/>
      <c r="D88" s="54"/>
      <c r="E88" s="574">
        <v>0</v>
      </c>
      <c r="F88" s="4"/>
      <c r="G88" s="68"/>
      <c r="H88" s="54"/>
      <c r="I88" s="574"/>
      <c r="J88" s="549"/>
      <c r="K88" s="550"/>
      <c r="L88" s="574"/>
      <c r="M88" s="168"/>
      <c r="N88" s="550"/>
      <c r="O88" s="574">
        <v>0</v>
      </c>
      <c r="P88" s="4"/>
      <c r="Q88" s="68"/>
      <c r="R88" s="54"/>
      <c r="S88" s="223">
        <f>IF(S75&lt;=300,180,IF(AND(S75&gt;300,S75&lt;600),((S75-300)/(600-300)*(145-180))+180,145))*S75</f>
        <v>0</v>
      </c>
      <c r="T88" s="212"/>
      <c r="U88" s="4"/>
      <c r="V88" s="4"/>
      <c r="W88" s="4"/>
    </row>
    <row r="89" spans="1:23" s="5" customFormat="1" x14ac:dyDescent="0.2">
      <c r="A89" s="51"/>
      <c r="B89" s="52"/>
      <c r="C89" s="68"/>
      <c r="D89" s="54"/>
      <c r="E89" s="56"/>
      <c r="F89" s="4"/>
      <c r="G89" s="68"/>
      <c r="H89" s="54"/>
      <c r="I89" s="56"/>
      <c r="J89" s="55"/>
      <c r="K89" s="54"/>
      <c r="L89" s="56"/>
      <c r="M89" s="55"/>
      <c r="N89" s="54"/>
      <c r="O89" s="56"/>
      <c r="P89" s="4"/>
      <c r="Q89" s="68"/>
      <c r="R89" s="54"/>
      <c r="S89" s="220"/>
      <c r="T89" s="212"/>
      <c r="U89" s="4"/>
      <c r="V89" s="4"/>
      <c r="W89" s="4"/>
    </row>
    <row r="90" spans="1:23" s="5" customFormat="1" x14ac:dyDescent="0.2">
      <c r="A90" s="51"/>
      <c r="B90" s="58" t="s">
        <v>88</v>
      </c>
      <c r="C90" s="69"/>
      <c r="D90" s="60"/>
      <c r="E90" s="210" t="e">
        <f>E88/E73</f>
        <v>#DIV/0!</v>
      </c>
      <c r="F90" s="4"/>
      <c r="G90" s="69"/>
      <c r="H90" s="60"/>
      <c r="I90" s="210" t="e">
        <f>I88/I73</f>
        <v>#DIV/0!</v>
      </c>
      <c r="J90" s="59"/>
      <c r="K90" s="60"/>
      <c r="L90" s="210" t="e">
        <f>L88/L73</f>
        <v>#DIV/0!</v>
      </c>
      <c r="M90" s="59"/>
      <c r="N90" s="60"/>
      <c r="O90" s="210" t="e">
        <f>O88/O73</f>
        <v>#DIV/0!</v>
      </c>
      <c r="P90" s="4"/>
      <c r="Q90" s="69"/>
      <c r="R90" s="60"/>
      <c r="S90" s="224">
        <f>S88/S73</f>
        <v>0</v>
      </c>
      <c r="T90" s="213"/>
      <c r="U90" s="4"/>
      <c r="V90" s="4"/>
      <c r="W90" s="4"/>
    </row>
    <row r="91" spans="1:23" s="5" customFormat="1" ht="12" thickBot="1" x14ac:dyDescent="0.25">
      <c r="A91" s="503"/>
      <c r="B91" s="502"/>
      <c r="C91" s="70"/>
      <c r="D91" s="64"/>
      <c r="E91" s="65"/>
      <c r="F91" s="4"/>
      <c r="G91" s="70"/>
      <c r="H91" s="64"/>
      <c r="I91" s="65" t="s">
        <v>223</v>
      </c>
      <c r="J91" s="63"/>
      <c r="K91" s="64"/>
      <c r="L91" s="65"/>
      <c r="M91" s="63"/>
      <c r="N91" s="64"/>
      <c r="O91" s="65"/>
      <c r="P91" s="4"/>
      <c r="Q91" s="70"/>
      <c r="R91" s="64"/>
      <c r="S91" s="225"/>
      <c r="T91" s="214"/>
      <c r="U91" s="4"/>
      <c r="V91" s="4"/>
      <c r="W91" s="4"/>
    </row>
    <row r="92" spans="1:23" x14ac:dyDescent="0.2">
      <c r="A92" s="106">
        <v>0</v>
      </c>
      <c r="U92" s="559" t="s">
        <v>222</v>
      </c>
    </row>
    <row r="93" spans="1:23" x14ac:dyDescent="0.2">
      <c r="A93" s="106">
        <v>1000</v>
      </c>
    </row>
    <row r="94" spans="1:23" ht="14.25" customHeight="1" x14ac:dyDescent="0.2">
      <c r="A94" s="134">
        <v>1</v>
      </c>
      <c r="B94" s="499" t="s">
        <v>91</v>
      </c>
      <c r="C94" s="2" t="s">
        <v>73</v>
      </c>
      <c r="D94" s="241"/>
      <c r="E94" s="241"/>
      <c r="F94" s="241"/>
      <c r="G94" s="241"/>
      <c r="H94" s="241"/>
      <c r="I94" s="241"/>
      <c r="J94" s="241"/>
      <c r="K94" s="241"/>
      <c r="L94" s="241"/>
      <c r="M94" s="241"/>
      <c r="N94" s="241"/>
      <c r="O94" s="241"/>
      <c r="P94" s="165"/>
      <c r="Q94" s="4"/>
      <c r="R94" s="4"/>
      <c r="S94" s="4"/>
      <c r="T94" s="1"/>
      <c r="U94" s="1"/>
      <c r="V94" s="1"/>
      <c r="W94" s="1"/>
    </row>
    <row r="95" spans="1:23" x14ac:dyDescent="0.2">
      <c r="B95" s="500"/>
      <c r="D95" s="241"/>
      <c r="E95" s="241"/>
      <c r="F95" s="241"/>
      <c r="G95" s="241"/>
      <c r="H95" s="241"/>
      <c r="I95" s="241"/>
      <c r="J95" s="241"/>
      <c r="K95" s="241"/>
      <c r="L95" s="241"/>
      <c r="M95" s="241"/>
      <c r="N95" s="241"/>
      <c r="O95" s="241"/>
      <c r="P95" s="165"/>
      <c r="Q95" s="4"/>
      <c r="R95" s="4"/>
      <c r="S95" s="4"/>
      <c r="T95" s="1"/>
      <c r="U95" s="1"/>
      <c r="V95" s="1"/>
      <c r="W95" s="1"/>
    </row>
    <row r="96" spans="1:23" ht="14.25" x14ac:dyDescent="0.2">
      <c r="A96" s="134">
        <v>2</v>
      </c>
      <c r="B96" s="105" t="s">
        <v>94</v>
      </c>
      <c r="C96" s="2" t="s">
        <v>89</v>
      </c>
      <c r="D96" s="2"/>
      <c r="E96" s="2"/>
      <c r="F96" s="2"/>
      <c r="H96" s="2"/>
      <c r="I96" s="2"/>
      <c r="K96" s="2"/>
      <c r="L96" s="2"/>
      <c r="N96" s="2"/>
      <c r="O96" s="2"/>
      <c r="P96" s="166"/>
      <c r="Q96" s="4"/>
      <c r="R96" s="4"/>
      <c r="S96" s="4"/>
      <c r="T96" s="1"/>
      <c r="U96" s="1"/>
      <c r="V96" s="1"/>
      <c r="W96" s="1"/>
    </row>
    <row r="97" spans="1:23" ht="14.25" x14ac:dyDescent="0.2">
      <c r="A97" s="134"/>
      <c r="B97" s="105"/>
      <c r="D97" s="2"/>
      <c r="E97" s="2"/>
      <c r="F97" s="2"/>
      <c r="H97" s="2"/>
      <c r="I97" s="2"/>
      <c r="K97" s="2"/>
      <c r="L97" s="2"/>
      <c r="N97" s="2"/>
      <c r="O97" s="2"/>
      <c r="P97" s="166"/>
      <c r="Q97" s="4"/>
      <c r="R97" s="4"/>
      <c r="S97" s="4"/>
      <c r="T97" s="1"/>
      <c r="U97" s="1"/>
      <c r="V97" s="1"/>
      <c r="W97" s="1"/>
    </row>
    <row r="98" spans="1:23" ht="14.25" x14ac:dyDescent="0.2">
      <c r="A98" s="134">
        <v>3</v>
      </c>
      <c r="B98" s="575" t="s">
        <v>230</v>
      </c>
      <c r="C98" s="2" t="s">
        <v>226</v>
      </c>
    </row>
    <row r="100" spans="1:23" ht="11.25" customHeight="1" x14ac:dyDescent="0.2">
      <c r="B100" s="156" t="s">
        <v>80</v>
      </c>
      <c r="C100" s="245"/>
      <c r="D100" s="246"/>
      <c r="E100" s="246"/>
      <c r="F100" s="246"/>
      <c r="G100" s="246"/>
      <c r="H100" s="246"/>
      <c r="I100" s="246"/>
      <c r="J100" s="246"/>
      <c r="K100" s="246"/>
      <c r="L100" s="246"/>
      <c r="M100" s="246"/>
      <c r="N100" s="246"/>
      <c r="O100" s="246"/>
      <c r="P100" s="238"/>
      <c r="Q100" s="247"/>
      <c r="R100" s="247"/>
      <c r="S100" s="247"/>
      <c r="T100" s="248"/>
      <c r="U100" s="1"/>
      <c r="V100" s="1"/>
      <c r="W100" s="1"/>
    </row>
    <row r="101" spans="1:23" ht="11.25" customHeight="1" x14ac:dyDescent="0.2">
      <c r="B101" s="157"/>
      <c r="C101" s="603" t="s">
        <v>161</v>
      </c>
      <c r="D101" s="603"/>
      <c r="E101" s="603"/>
      <c r="F101" s="603"/>
      <c r="G101" s="603"/>
      <c r="H101" s="603"/>
      <c r="I101" s="603"/>
      <c r="J101" s="603"/>
      <c r="K101" s="603"/>
      <c r="L101" s="603"/>
      <c r="M101" s="603"/>
      <c r="N101" s="603"/>
      <c r="O101" s="603"/>
      <c r="P101" s="603"/>
      <c r="Q101" s="603"/>
      <c r="R101" s="603"/>
      <c r="S101" s="603"/>
      <c r="T101" s="604"/>
      <c r="U101" s="1"/>
      <c r="V101" s="1"/>
      <c r="W101" s="1"/>
    </row>
    <row r="102" spans="1:23" ht="11.25" customHeight="1" x14ac:dyDescent="0.2">
      <c r="B102" s="157"/>
      <c r="C102" s="603"/>
      <c r="D102" s="603"/>
      <c r="E102" s="603"/>
      <c r="F102" s="603"/>
      <c r="G102" s="603"/>
      <c r="H102" s="603"/>
      <c r="I102" s="603"/>
      <c r="J102" s="603"/>
      <c r="K102" s="603"/>
      <c r="L102" s="603"/>
      <c r="M102" s="603"/>
      <c r="N102" s="603"/>
      <c r="O102" s="603"/>
      <c r="P102" s="603"/>
      <c r="Q102" s="603"/>
      <c r="R102" s="603"/>
      <c r="S102" s="603"/>
      <c r="T102" s="604"/>
      <c r="U102" s="1"/>
      <c r="V102" s="1"/>
      <c r="W102" s="1"/>
    </row>
    <row r="103" spans="1:23" x14ac:dyDescent="0.2">
      <c r="B103" s="157"/>
      <c r="F103" s="2"/>
      <c r="G103" s="1"/>
      <c r="H103" s="3"/>
      <c r="I103" s="2"/>
      <c r="J103" s="1"/>
      <c r="K103" s="3"/>
      <c r="L103" s="4"/>
      <c r="O103" s="207"/>
      <c r="P103" s="166"/>
      <c r="Q103" s="4"/>
      <c r="R103" s="4"/>
      <c r="S103" s="4"/>
      <c r="T103" s="249"/>
      <c r="U103" s="1"/>
      <c r="V103" s="1"/>
      <c r="W103" s="1"/>
    </row>
    <row r="104" spans="1:23" x14ac:dyDescent="0.2">
      <c r="B104" s="157"/>
      <c r="C104" s="1"/>
      <c r="E104" s="163"/>
      <c r="F104" s="239" t="s">
        <v>81</v>
      </c>
      <c r="G104" s="160"/>
      <c r="H104" s="161"/>
      <c r="I104" s="159"/>
      <c r="J104" s="160"/>
      <c r="K104" s="161"/>
      <c r="L104" s="162"/>
      <c r="M104" s="159"/>
      <c r="N104" s="160"/>
      <c r="O104" s="243"/>
      <c r="P104" s="244"/>
      <c r="Q104" s="162"/>
      <c r="R104" s="162"/>
      <c r="S104" s="162"/>
      <c r="T104" s="249"/>
      <c r="U104" s="1"/>
      <c r="V104" s="1"/>
      <c r="W104" s="1"/>
    </row>
    <row r="105" spans="1:23" x14ac:dyDescent="0.2">
      <c r="B105" s="157"/>
      <c r="C105" s="1"/>
      <c r="E105" s="164"/>
      <c r="F105" s="239"/>
      <c r="G105" s="1"/>
      <c r="H105" s="3"/>
      <c r="I105" s="2"/>
      <c r="J105" s="1"/>
      <c r="K105" s="3"/>
      <c r="L105" s="4"/>
      <c r="O105" s="207"/>
      <c r="P105" s="166"/>
      <c r="Q105" s="4"/>
      <c r="R105" s="4"/>
      <c r="S105" s="4"/>
      <c r="T105" s="249"/>
      <c r="U105" s="1"/>
      <c r="V105" s="1"/>
      <c r="W105" s="1"/>
    </row>
    <row r="106" spans="1:23" x14ac:dyDescent="0.2">
      <c r="B106" s="157"/>
      <c r="C106" s="1"/>
      <c r="E106" s="163"/>
      <c r="F106" s="239" t="s">
        <v>82</v>
      </c>
      <c r="G106" s="160"/>
      <c r="H106" s="161"/>
      <c r="I106" s="159"/>
      <c r="J106" s="160"/>
      <c r="K106" s="161"/>
      <c r="L106" s="162"/>
      <c r="M106" s="159"/>
      <c r="N106" s="160"/>
      <c r="O106" s="243"/>
      <c r="P106" s="244"/>
      <c r="Q106" s="162"/>
      <c r="R106" s="162"/>
      <c r="S106" s="162"/>
      <c r="T106" s="249"/>
      <c r="U106" s="1"/>
      <c r="V106" s="1"/>
      <c r="W106" s="1"/>
    </row>
    <row r="107" spans="1:23" x14ac:dyDescent="0.2">
      <c r="B107" s="157"/>
      <c r="C107" s="1"/>
      <c r="E107" s="164"/>
      <c r="F107" s="239"/>
      <c r="G107" s="1"/>
      <c r="H107" s="3"/>
      <c r="I107" s="2"/>
      <c r="J107" s="1"/>
      <c r="K107" s="3"/>
      <c r="L107" s="4"/>
      <c r="O107" s="207"/>
      <c r="P107" s="166"/>
      <c r="Q107" s="4"/>
      <c r="R107" s="4"/>
      <c r="S107" s="4"/>
      <c r="T107" s="249"/>
      <c r="U107" s="1"/>
      <c r="V107" s="1"/>
      <c r="W107" s="1"/>
    </row>
    <row r="108" spans="1:23" x14ac:dyDescent="0.2">
      <c r="B108" s="157"/>
      <c r="C108" s="1"/>
      <c r="E108" s="163"/>
      <c r="F108" s="239" t="s">
        <v>83</v>
      </c>
      <c r="G108" s="160"/>
      <c r="H108" s="161"/>
      <c r="I108" s="159"/>
      <c r="J108" s="160"/>
      <c r="K108" s="161"/>
      <c r="L108" s="162"/>
      <c r="M108" s="159"/>
      <c r="N108" s="160"/>
      <c r="O108" s="243"/>
      <c r="P108" s="244"/>
      <c r="Q108" s="162"/>
      <c r="R108" s="162"/>
      <c r="S108" s="162"/>
      <c r="T108" s="249"/>
      <c r="U108" s="1"/>
      <c r="V108" s="1"/>
      <c r="W108" s="1"/>
    </row>
    <row r="109" spans="1:23" x14ac:dyDescent="0.2">
      <c r="B109" s="157"/>
      <c r="C109" s="1"/>
      <c r="E109" s="164"/>
      <c r="F109" s="239"/>
      <c r="G109" s="1"/>
      <c r="H109" s="3"/>
      <c r="I109" s="2"/>
      <c r="J109" s="1"/>
      <c r="K109" s="3"/>
      <c r="L109" s="4"/>
      <c r="O109" s="207"/>
      <c r="P109" s="166"/>
      <c r="Q109" s="4"/>
      <c r="R109" s="4"/>
      <c r="S109" s="4"/>
      <c r="T109" s="249"/>
      <c r="U109" s="1"/>
      <c r="V109" s="1"/>
      <c r="W109" s="1"/>
    </row>
    <row r="110" spans="1:23" x14ac:dyDescent="0.2">
      <c r="B110" s="157"/>
      <c r="C110" s="1"/>
      <c r="E110" s="163"/>
      <c r="F110" s="239" t="s">
        <v>84</v>
      </c>
      <c r="G110" s="160"/>
      <c r="H110" s="161"/>
      <c r="I110" s="159"/>
      <c r="J110" s="160"/>
      <c r="K110" s="161"/>
      <c r="L110" s="162"/>
      <c r="O110" s="207"/>
      <c r="P110" s="166"/>
      <c r="Q110" s="4"/>
      <c r="R110" s="4"/>
      <c r="S110" s="4"/>
      <c r="T110" s="249"/>
      <c r="U110" s="1"/>
      <c r="V110" s="1"/>
      <c r="W110" s="1"/>
    </row>
    <row r="111" spans="1:23" x14ac:dyDescent="0.2">
      <c r="B111" s="158"/>
      <c r="C111" s="159"/>
      <c r="D111" s="160"/>
      <c r="E111" s="161"/>
      <c r="F111" s="159"/>
      <c r="G111" s="160"/>
      <c r="H111" s="161"/>
      <c r="I111" s="159"/>
      <c r="J111" s="160"/>
      <c r="K111" s="161"/>
      <c r="L111" s="162"/>
      <c r="M111" s="159"/>
      <c r="N111" s="160"/>
      <c r="O111" s="243"/>
      <c r="P111" s="244"/>
      <c r="Q111" s="162"/>
      <c r="R111" s="162"/>
      <c r="S111" s="162"/>
      <c r="T111" s="250"/>
      <c r="U111" s="1"/>
      <c r="V111" s="1"/>
      <c r="W111" s="1"/>
    </row>
  </sheetData>
  <mergeCells count="19">
    <mergeCell ref="C101:T102"/>
    <mergeCell ref="G4:I4"/>
    <mergeCell ref="M4:O4"/>
    <mergeCell ref="J4:L4"/>
    <mergeCell ref="A77:B77"/>
    <mergeCell ref="A69:B69"/>
    <mergeCell ref="A60:B60"/>
    <mergeCell ref="A1:T1"/>
    <mergeCell ref="A46:B46"/>
    <mergeCell ref="A7:B7"/>
    <mergeCell ref="A13:B13"/>
    <mergeCell ref="C4:E4"/>
    <mergeCell ref="A26:B26"/>
    <mergeCell ref="A31:B31"/>
    <mergeCell ref="A34:B34"/>
    <mergeCell ref="A41:B41"/>
    <mergeCell ref="G3:O3"/>
    <mergeCell ref="Q4:T4"/>
    <mergeCell ref="A20:B20"/>
  </mergeCells>
  <phoneticPr fontId="2" type="noConversion"/>
  <dataValidations count="1">
    <dataValidation type="list" allowBlank="1" showInputMessage="1" showErrorMessage="1" sqref="T3">
      <formula1>$U$1:$U$9</formula1>
    </dataValidation>
  </dataValidations>
  <printOptions horizontalCentered="1"/>
  <pageMargins left="0.26" right="0.18" top="0.56999999999999995" bottom="0.44" header="0.24" footer="0.25"/>
  <pageSetup paperSize="3" scale="66" pageOrder="overThenDown" orientation="portrait" r:id="rId1"/>
  <headerFooter alignWithMargins="0">
    <oddFooter>&amp;L&amp;8   Version
10.30.2017&amp;C&amp;8&amp;A</oddFooter>
  </headerFooter>
  <rowBreaks count="1" manualBreakCount="1">
    <brk id="5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9"/>
  <sheetViews>
    <sheetView view="pageBreakPreview" zoomScale="110" zoomScaleNormal="70" zoomScaleSheetLayoutView="110" workbookViewId="0">
      <pane xSplit="2" ySplit="5" topLeftCell="C75" activePane="bottomRight" state="frozen"/>
      <selection sqref="A1:S1"/>
      <selection pane="topRight" sqref="A1:S1"/>
      <selection pane="bottomLeft" sqref="A1:S1"/>
      <selection pane="bottomRight" activeCell="T79" sqref="T79"/>
    </sheetView>
  </sheetViews>
  <sheetFormatPr defaultRowHeight="11.25" x14ac:dyDescent="0.2"/>
  <cols>
    <col min="1" max="1" width="1.7109375" style="472" customWidth="1"/>
    <col min="2" max="2" width="33.140625" style="1" bestFit="1" customWidth="1"/>
    <col min="3" max="3" width="8.5703125" style="395" customWidth="1"/>
    <col min="4" max="4" width="7.140625" style="396" customWidth="1"/>
    <col min="5" max="5" width="10.28515625" style="395" customWidth="1"/>
    <col min="6" max="6" width="5.7109375" style="4" customWidth="1"/>
    <col min="7" max="7" width="8.5703125" style="395" customWidth="1"/>
    <col min="8" max="8" width="8.42578125" style="396" customWidth="1"/>
    <col min="9" max="9" width="10.28515625" style="395" customWidth="1"/>
    <col min="10" max="10" width="8.5703125" style="395" customWidth="1"/>
    <col min="11" max="11" width="7.140625" style="396" customWidth="1"/>
    <col min="12" max="12" width="10.28515625" style="395" customWidth="1"/>
    <col min="13" max="13" width="8.5703125" style="2" customWidth="1"/>
    <col min="14" max="14" width="7.140625" style="1" customWidth="1"/>
    <col min="15" max="15" width="10.28515625" style="3" customWidth="1"/>
    <col min="16" max="16" width="3.140625" style="4" customWidth="1"/>
    <col min="17" max="17" width="8.5703125" style="2" customWidth="1"/>
    <col min="18" max="18" width="7.140625" style="1" customWidth="1"/>
    <col min="19" max="19" width="10.28515625" style="207" customWidth="1"/>
    <col min="20" max="20" width="29.28515625" style="166" customWidth="1"/>
    <col min="21" max="21" width="2.42578125" style="4" customWidth="1"/>
    <col min="22" max="22" width="9.28515625" style="4" customWidth="1"/>
    <col min="23" max="23" width="7.140625" style="1" customWidth="1"/>
    <col min="24" max="16384" width="9.140625" style="1"/>
  </cols>
  <sheetData>
    <row r="1" spans="1:23" s="77" customFormat="1" ht="20.25" x14ac:dyDescent="0.3">
      <c r="A1" s="591" t="s">
        <v>192</v>
      </c>
      <c r="B1" s="591"/>
      <c r="C1" s="591"/>
      <c r="D1" s="591"/>
      <c r="E1" s="591"/>
      <c r="F1" s="591"/>
      <c r="G1" s="591"/>
      <c r="H1" s="591"/>
      <c r="I1" s="591"/>
      <c r="J1" s="591"/>
      <c r="K1" s="591"/>
      <c r="L1" s="591"/>
      <c r="M1" s="591"/>
      <c r="N1" s="591"/>
      <c r="O1" s="591"/>
      <c r="P1" s="591"/>
      <c r="Q1" s="591"/>
      <c r="R1" s="591"/>
      <c r="S1" s="591"/>
      <c r="T1" s="591"/>
      <c r="U1" s="76"/>
      <c r="V1" s="579" t="s">
        <v>235</v>
      </c>
    </row>
    <row r="2" spans="1:23" s="77" customFormat="1" ht="21" thickBot="1" x14ac:dyDescent="0.35">
      <c r="A2" s="451"/>
      <c r="B2" s="237"/>
      <c r="C2" s="237"/>
      <c r="D2" s="237"/>
      <c r="E2" s="237"/>
      <c r="F2" s="237"/>
      <c r="G2" s="237"/>
      <c r="H2" s="237"/>
      <c r="I2" s="237"/>
      <c r="J2" s="237"/>
      <c r="K2" s="237"/>
      <c r="L2" s="237"/>
      <c r="M2" s="237"/>
      <c r="N2" s="237"/>
      <c r="O2" s="237"/>
      <c r="P2" s="237"/>
      <c r="Q2" s="256"/>
      <c r="R2" s="257"/>
      <c r="S2" s="237"/>
      <c r="T2" s="76"/>
      <c r="U2" s="76"/>
      <c r="V2" s="579" t="s">
        <v>248</v>
      </c>
    </row>
    <row r="3" spans="1:23" s="5" customFormat="1" ht="24.75" customHeight="1" thickBot="1" x14ac:dyDescent="0.25">
      <c r="A3" s="452"/>
      <c r="B3" s="258"/>
      <c r="C3" s="259"/>
      <c r="D3" s="260"/>
      <c r="E3" s="259"/>
      <c r="F3" s="261"/>
      <c r="G3" s="611" t="s">
        <v>159</v>
      </c>
      <c r="H3" s="612"/>
      <c r="I3" s="612"/>
      <c r="J3" s="612"/>
      <c r="K3" s="612"/>
      <c r="L3" s="612"/>
      <c r="M3" s="612"/>
      <c r="N3" s="612"/>
      <c r="O3" s="613"/>
      <c r="P3" s="4"/>
      <c r="Q3" s="2"/>
      <c r="R3" s="583" t="s">
        <v>84</v>
      </c>
      <c r="S3" s="584" t="s">
        <v>234</v>
      </c>
      <c r="T3" s="585" t="s">
        <v>235</v>
      </c>
      <c r="U3" s="4"/>
      <c r="V3" s="579" t="s">
        <v>236</v>
      </c>
    </row>
    <row r="4" spans="1:23" s="183" customFormat="1" ht="34.5" customHeight="1" thickBot="1" x14ac:dyDescent="0.25">
      <c r="A4" s="255"/>
      <c r="B4" s="425" t="s">
        <v>162</v>
      </c>
      <c r="C4" s="614" t="s">
        <v>157</v>
      </c>
      <c r="D4" s="619"/>
      <c r="E4" s="620"/>
      <c r="F4" s="262"/>
      <c r="G4" s="614" t="s">
        <v>158</v>
      </c>
      <c r="H4" s="615"/>
      <c r="I4" s="616"/>
      <c r="J4" s="614" t="s">
        <v>26</v>
      </c>
      <c r="K4" s="615"/>
      <c r="L4" s="616"/>
      <c r="M4" s="614" t="s">
        <v>23</v>
      </c>
      <c r="N4" s="617"/>
      <c r="O4" s="618"/>
      <c r="P4" s="182"/>
      <c r="Q4" s="600" t="s">
        <v>105</v>
      </c>
      <c r="R4" s="601"/>
      <c r="S4" s="601"/>
      <c r="T4" s="602"/>
      <c r="U4" s="182"/>
      <c r="V4" s="579" t="s">
        <v>237</v>
      </c>
    </row>
    <row r="5" spans="1:23" s="12" customFormat="1" ht="44.25" customHeight="1" thickBot="1" x14ac:dyDescent="0.25">
      <c r="A5" s="453"/>
      <c r="B5" s="263" t="s">
        <v>0</v>
      </c>
      <c r="C5" s="264" t="s">
        <v>90</v>
      </c>
      <c r="D5" s="265" t="s">
        <v>1</v>
      </c>
      <c r="E5" s="266" t="s">
        <v>2</v>
      </c>
      <c r="F5" s="267"/>
      <c r="G5" s="264" t="s">
        <v>90</v>
      </c>
      <c r="H5" s="265" t="s">
        <v>1</v>
      </c>
      <c r="I5" s="266" t="s">
        <v>2</v>
      </c>
      <c r="J5" s="264" t="s">
        <v>90</v>
      </c>
      <c r="K5" s="265" t="s">
        <v>1</v>
      </c>
      <c r="L5" s="266" t="s">
        <v>2</v>
      </c>
      <c r="M5" s="264" t="s">
        <v>90</v>
      </c>
      <c r="N5" s="265" t="s">
        <v>1</v>
      </c>
      <c r="O5" s="266" t="s">
        <v>2</v>
      </c>
      <c r="P5" s="73"/>
      <c r="Q5" s="95" t="s">
        <v>90</v>
      </c>
      <c r="R5" s="96" t="s">
        <v>1</v>
      </c>
      <c r="S5" s="215" t="s">
        <v>2</v>
      </c>
      <c r="T5" s="97" t="s">
        <v>95</v>
      </c>
      <c r="U5" s="11"/>
      <c r="V5" s="579" t="s">
        <v>238</v>
      </c>
    </row>
    <row r="6" spans="1:23" s="5" customFormat="1" ht="12" x14ac:dyDescent="0.2">
      <c r="A6" s="454"/>
      <c r="B6" s="268"/>
      <c r="C6" s="269"/>
      <c r="D6" s="270"/>
      <c r="E6" s="271"/>
      <c r="F6" s="261"/>
      <c r="G6" s="269"/>
      <c r="H6" s="270"/>
      <c r="I6" s="271"/>
      <c r="J6" s="269"/>
      <c r="K6" s="270"/>
      <c r="L6" s="271"/>
      <c r="M6" s="269"/>
      <c r="N6" s="270"/>
      <c r="O6" s="272"/>
      <c r="P6" s="4"/>
      <c r="Q6" s="136"/>
      <c r="R6" s="180"/>
      <c r="S6" s="216"/>
      <c r="T6" s="211"/>
      <c r="U6" s="4"/>
      <c r="V6" s="579" t="s">
        <v>239</v>
      </c>
      <c r="W6" s="273"/>
    </row>
    <row r="7" spans="1:23" s="438" customFormat="1" ht="12" customHeight="1" x14ac:dyDescent="0.2">
      <c r="A7" s="609" t="s">
        <v>3</v>
      </c>
      <c r="B7" s="610"/>
      <c r="C7" s="439"/>
      <c r="D7" s="449"/>
      <c r="E7" s="433">
        <f>SUM(E8:E15)</f>
        <v>0</v>
      </c>
      <c r="F7" s="434"/>
      <c r="G7" s="439"/>
      <c r="H7" s="449"/>
      <c r="I7" s="433">
        <f>SUM(I8:I15)</f>
        <v>0</v>
      </c>
      <c r="J7" s="439"/>
      <c r="K7" s="449"/>
      <c r="L7" s="433">
        <f>SUM(L8:L15)</f>
        <v>0</v>
      </c>
      <c r="M7" s="439"/>
      <c r="N7" s="449"/>
      <c r="O7" s="433">
        <f>SUM(O8:O15)</f>
        <v>0</v>
      </c>
      <c r="P7" s="435"/>
      <c r="Q7" s="441"/>
      <c r="R7" s="449">
        <f>ROUND(SUM(R10:R15),0)</f>
        <v>0</v>
      </c>
      <c r="S7" s="428">
        <f>SUM(S8:S15)</f>
        <v>0</v>
      </c>
      <c r="T7" s="450"/>
      <c r="U7" s="435"/>
      <c r="V7" s="579" t="s">
        <v>240</v>
      </c>
    </row>
    <row r="8" spans="1:23" s="20" customFormat="1" ht="12" customHeight="1" x14ac:dyDescent="0.25">
      <c r="A8" s="455"/>
      <c r="B8" s="274" t="s">
        <v>193</v>
      </c>
      <c r="C8" s="485"/>
      <c r="D8" s="484"/>
      <c r="E8" s="490"/>
      <c r="F8" s="277"/>
      <c r="G8" s="485"/>
      <c r="H8" s="484"/>
      <c r="I8" s="489"/>
      <c r="J8" s="485"/>
      <c r="K8" s="484"/>
      <c r="L8" s="489"/>
      <c r="M8" s="485"/>
      <c r="N8" s="484"/>
      <c r="O8" s="486"/>
      <c r="P8" s="19"/>
      <c r="Q8" s="487"/>
      <c r="R8" s="488"/>
      <c r="S8" s="282"/>
      <c r="T8" s="515"/>
      <c r="U8" s="19"/>
      <c r="V8" s="579" t="s">
        <v>243</v>
      </c>
      <c r="W8" s="284"/>
    </row>
    <row r="9" spans="1:23" s="5" customFormat="1" ht="12" customHeight="1" x14ac:dyDescent="0.2">
      <c r="A9" s="456"/>
      <c r="B9" s="285" t="s">
        <v>25</v>
      </c>
      <c r="C9" s="286"/>
      <c r="D9" s="287"/>
      <c r="E9" s="288"/>
      <c r="F9" s="277"/>
      <c r="G9" s="286"/>
      <c r="H9" s="287"/>
      <c r="I9" s="289"/>
      <c r="J9" s="286"/>
      <c r="K9" s="287"/>
      <c r="L9" s="290"/>
      <c r="M9" s="291"/>
      <c r="N9" s="292"/>
      <c r="O9" s="293"/>
      <c r="P9" s="19"/>
      <c r="Q9" s="291">
        <v>1200</v>
      </c>
      <c r="R9" s="292"/>
      <c r="S9" s="294">
        <f t="shared" ref="S9:S14" si="0">R9*Q9</f>
        <v>0</v>
      </c>
      <c r="T9" s="514" t="s">
        <v>102</v>
      </c>
      <c r="U9" s="19"/>
      <c r="V9" s="579" t="s">
        <v>225</v>
      </c>
      <c r="W9" s="273"/>
    </row>
    <row r="10" spans="1:23" s="5" customFormat="1" ht="12" customHeight="1" x14ac:dyDescent="0.2">
      <c r="A10" s="456"/>
      <c r="B10" s="285" t="s">
        <v>51</v>
      </c>
      <c r="C10" s="295"/>
      <c r="D10" s="296"/>
      <c r="E10" s="288"/>
      <c r="F10" s="277"/>
      <c r="G10" s="286"/>
      <c r="H10" s="296"/>
      <c r="I10" s="289"/>
      <c r="J10" s="295"/>
      <c r="K10" s="296"/>
      <c r="L10" s="290"/>
      <c r="M10" s="291"/>
      <c r="N10" s="292"/>
      <c r="O10" s="293"/>
      <c r="P10" s="19"/>
      <c r="Q10" s="297">
        <v>1200</v>
      </c>
      <c r="R10" s="292">
        <f>ROUND((S92/18/7),0)</f>
        <v>0</v>
      </c>
      <c r="S10" s="294">
        <f t="shared" si="0"/>
        <v>0</v>
      </c>
      <c r="T10" s="515" t="s">
        <v>102</v>
      </c>
      <c r="U10" s="19"/>
      <c r="V10" s="283"/>
      <c r="W10" s="273"/>
    </row>
    <row r="11" spans="1:23" s="20" customFormat="1" ht="12" customHeight="1" x14ac:dyDescent="0.2">
      <c r="A11" s="456"/>
      <c r="B11" s="285" t="s">
        <v>177</v>
      </c>
      <c r="C11" s="295"/>
      <c r="D11" s="296"/>
      <c r="E11" s="288"/>
      <c r="F11" s="277"/>
      <c r="G11" s="286"/>
      <c r="H11" s="296"/>
      <c r="I11" s="289"/>
      <c r="J11" s="295"/>
      <c r="K11" s="296"/>
      <c r="L11" s="290"/>
      <c r="M11" s="291"/>
      <c r="N11" s="292"/>
      <c r="O11" s="293"/>
      <c r="P11" s="19"/>
      <c r="Q11" s="297">
        <v>950</v>
      </c>
      <c r="R11" s="292">
        <f>(ROUND(S92/23,0)-$R$10)</f>
        <v>0</v>
      </c>
      <c r="S11" s="294">
        <f t="shared" si="0"/>
        <v>0</v>
      </c>
      <c r="T11" s="515" t="s">
        <v>103</v>
      </c>
      <c r="U11" s="19"/>
      <c r="V11" s="283"/>
      <c r="W11" s="284"/>
    </row>
    <row r="12" spans="1:23" s="20" customFormat="1" ht="12" customHeight="1" x14ac:dyDescent="0.2">
      <c r="A12" s="457"/>
      <c r="B12" s="285" t="s">
        <v>178</v>
      </c>
      <c r="C12" s="275"/>
      <c r="D12" s="276"/>
      <c r="E12" s="288"/>
      <c r="F12" s="277"/>
      <c r="G12" s="295"/>
      <c r="H12" s="276"/>
      <c r="I12" s="289"/>
      <c r="J12" s="275"/>
      <c r="K12" s="276"/>
      <c r="L12" s="290"/>
      <c r="M12" s="291"/>
      <c r="N12" s="292"/>
      <c r="O12" s="293"/>
      <c r="P12" s="19"/>
      <c r="Q12" s="297">
        <v>950</v>
      </c>
      <c r="R12" s="292">
        <f>(ROUND(S93/23/0.85,0)-($R$13)-($R$28))</f>
        <v>0</v>
      </c>
      <c r="S12" s="294">
        <f t="shared" si="0"/>
        <v>0</v>
      </c>
      <c r="T12" s="531" t="s">
        <v>106</v>
      </c>
      <c r="U12" s="19"/>
      <c r="V12" s="283"/>
      <c r="W12" s="284"/>
    </row>
    <row r="13" spans="1:23" s="20" customFormat="1" ht="12" customHeight="1" x14ac:dyDescent="0.2">
      <c r="A13" s="457"/>
      <c r="B13" s="298" t="s">
        <v>28</v>
      </c>
      <c r="C13" s="275"/>
      <c r="D13" s="276"/>
      <c r="E13" s="299"/>
      <c r="F13" s="277"/>
      <c r="G13" s="286"/>
      <c r="H13" s="276"/>
      <c r="I13" s="289"/>
      <c r="J13" s="275"/>
      <c r="K13" s="276"/>
      <c r="L13" s="290"/>
      <c r="M13" s="291"/>
      <c r="N13" s="292"/>
      <c r="O13" s="293"/>
      <c r="P13" s="19"/>
      <c r="Q13" s="280">
        <v>1200</v>
      </c>
      <c r="R13" s="479">
        <f>ROUNDUP(((S93/23/0.85))*(5/30),0)</f>
        <v>0</v>
      </c>
      <c r="S13" s="294">
        <f t="shared" si="0"/>
        <v>0</v>
      </c>
      <c r="T13" s="525" t="s">
        <v>109</v>
      </c>
      <c r="U13" s="19"/>
      <c r="V13" s="283"/>
      <c r="W13" s="284"/>
    </row>
    <row r="14" spans="1:23" s="20" customFormat="1" ht="12" customHeight="1" x14ac:dyDescent="0.2">
      <c r="A14" s="457"/>
      <c r="B14" s="301" t="s">
        <v>218</v>
      </c>
      <c r="C14" s="275"/>
      <c r="D14" s="276"/>
      <c r="E14" s="492"/>
      <c r="F14" s="277"/>
      <c r="G14" s="275"/>
      <c r="H14" s="276"/>
      <c r="I14" s="289"/>
      <c r="J14" s="275"/>
      <c r="K14" s="276"/>
      <c r="L14" s="290"/>
      <c r="M14" s="291"/>
      <c r="N14" s="292"/>
      <c r="O14" s="293"/>
      <c r="P14" s="19"/>
      <c r="Q14" s="280">
        <v>80</v>
      </c>
      <c r="R14" s="327">
        <f>R13</f>
        <v>0</v>
      </c>
      <c r="S14" s="294">
        <f t="shared" si="0"/>
        <v>0</v>
      </c>
      <c r="T14" s="516"/>
      <c r="U14" s="19"/>
      <c r="V14" s="283"/>
      <c r="W14" s="284"/>
    </row>
    <row r="15" spans="1:23" s="20" customFormat="1" ht="12" customHeight="1" x14ac:dyDescent="0.2">
      <c r="A15" s="457"/>
      <c r="B15" s="301"/>
      <c r="C15" s="275"/>
      <c r="D15" s="276"/>
      <c r="E15" s="491"/>
      <c r="F15" s="277"/>
      <c r="G15" s="275"/>
      <c r="H15" s="276"/>
      <c r="I15" s="288"/>
      <c r="J15" s="275"/>
      <c r="K15" s="276"/>
      <c r="L15" s="289"/>
      <c r="M15" s="286"/>
      <c r="N15" s="287"/>
      <c r="O15" s="303"/>
      <c r="P15" s="19"/>
      <c r="Q15" s="280"/>
      <c r="R15" s="292"/>
      <c r="S15" s="294"/>
      <c r="T15" s="516"/>
      <c r="U15" s="19"/>
      <c r="V15" s="283"/>
      <c r="W15" s="284"/>
    </row>
    <row r="16" spans="1:23" s="445" customFormat="1" ht="12" customHeight="1" x14ac:dyDescent="0.2">
      <c r="A16" s="609" t="s">
        <v>4</v>
      </c>
      <c r="B16" s="610"/>
      <c r="C16" s="431"/>
      <c r="D16" s="432"/>
      <c r="E16" s="433">
        <f>SUM(E17:E25)</f>
        <v>0</v>
      </c>
      <c r="F16" s="443"/>
      <c r="G16" s="431"/>
      <c r="H16" s="432"/>
      <c r="I16" s="433">
        <f>SUM(I17:I25)</f>
        <v>0</v>
      </c>
      <c r="J16" s="431"/>
      <c r="K16" s="432"/>
      <c r="L16" s="433">
        <f>SUM(L17:L25)</f>
        <v>0</v>
      </c>
      <c r="M16" s="431"/>
      <c r="N16" s="432"/>
      <c r="O16" s="448">
        <f>SUM(O17:O25)</f>
        <v>0</v>
      </c>
      <c r="P16" s="444"/>
      <c r="Q16" s="436"/>
      <c r="R16" s="437"/>
      <c r="S16" s="428">
        <f>SUM(S17:S25)</f>
        <v>500</v>
      </c>
      <c r="T16" s="526"/>
      <c r="U16" s="444"/>
      <c r="V16" s="444"/>
    </row>
    <row r="17" spans="1:23" s="20" customFormat="1" ht="12" customHeight="1" x14ac:dyDescent="0.25">
      <c r="A17" s="455"/>
      <c r="B17" s="274" t="s">
        <v>194</v>
      </c>
      <c r="C17" s="485"/>
      <c r="D17" s="484"/>
      <c r="E17" s="490"/>
      <c r="F17" s="277"/>
      <c r="G17" s="485"/>
      <c r="H17" s="484"/>
      <c r="I17" s="489"/>
      <c r="J17" s="485"/>
      <c r="K17" s="484"/>
      <c r="L17" s="489"/>
      <c r="M17" s="485"/>
      <c r="N17" s="484"/>
      <c r="O17" s="486"/>
      <c r="P17" s="19"/>
      <c r="Q17" s="487"/>
      <c r="R17" s="488"/>
      <c r="S17" s="282"/>
      <c r="T17" s="515"/>
      <c r="U17" s="19"/>
      <c r="V17" s="283"/>
      <c r="W17" s="284"/>
    </row>
    <row r="18" spans="1:23" s="5" customFormat="1" ht="12" customHeight="1" x14ac:dyDescent="0.2">
      <c r="A18" s="306"/>
      <c r="B18" s="307" t="s">
        <v>205</v>
      </c>
      <c r="C18" s="308"/>
      <c r="D18" s="287"/>
      <c r="E18" s="288"/>
      <c r="F18" s="277"/>
      <c r="G18" s="308"/>
      <c r="H18" s="287"/>
      <c r="I18" s="289"/>
      <c r="J18" s="308"/>
      <c r="K18" s="287"/>
      <c r="L18" s="290"/>
      <c r="M18" s="291"/>
      <c r="N18" s="292"/>
      <c r="O18" s="293"/>
      <c r="P18" s="19"/>
      <c r="Q18" s="309">
        <v>950</v>
      </c>
      <c r="R18" s="292">
        <f>ROUNDUP(S93*0.08/12,0)</f>
        <v>0</v>
      </c>
      <c r="S18" s="294">
        <f t="shared" ref="S18:S24" si="1">R18*Q18</f>
        <v>0</v>
      </c>
      <c r="T18" s="518" t="s">
        <v>233</v>
      </c>
      <c r="U18" s="19"/>
      <c r="V18" s="283"/>
      <c r="W18" s="273"/>
    </row>
    <row r="19" spans="1:23" s="5" customFormat="1" ht="12" customHeight="1" x14ac:dyDescent="0.2">
      <c r="A19" s="306"/>
      <c r="B19" s="307" t="s">
        <v>250</v>
      </c>
      <c r="C19" s="308"/>
      <c r="D19" s="287"/>
      <c r="E19" s="288"/>
      <c r="F19" s="277"/>
      <c r="G19" s="308"/>
      <c r="H19" s="287"/>
      <c r="I19" s="289"/>
      <c r="J19" s="308"/>
      <c r="K19" s="287"/>
      <c r="L19" s="290"/>
      <c r="M19" s="291"/>
      <c r="N19" s="292"/>
      <c r="O19" s="293"/>
      <c r="P19" s="19"/>
      <c r="Q19" s="309">
        <v>950</v>
      </c>
      <c r="R19" s="292">
        <f>ROUNDUP(S92*0.08/12,0)</f>
        <v>0</v>
      </c>
      <c r="S19" s="294">
        <f t="shared" si="1"/>
        <v>0</v>
      </c>
      <c r="T19" s="518" t="s">
        <v>224</v>
      </c>
      <c r="U19" s="19"/>
      <c r="V19" s="283"/>
      <c r="W19" s="273"/>
    </row>
    <row r="20" spans="1:23" s="5" customFormat="1" ht="12" customHeight="1" x14ac:dyDescent="0.2">
      <c r="A20" s="306"/>
      <c r="B20" s="307" t="s">
        <v>251</v>
      </c>
      <c r="C20" s="308"/>
      <c r="D20" s="287"/>
      <c r="E20" s="288"/>
      <c r="F20" s="277"/>
      <c r="G20" s="308"/>
      <c r="H20" s="287"/>
      <c r="I20" s="289"/>
      <c r="J20" s="308"/>
      <c r="K20" s="287"/>
      <c r="L20" s="290"/>
      <c r="M20" s="291"/>
      <c r="N20" s="292"/>
      <c r="O20" s="293"/>
      <c r="P20" s="19"/>
      <c r="Q20" s="309">
        <v>60</v>
      </c>
      <c r="R20" s="292">
        <f>R19</f>
        <v>0</v>
      </c>
      <c r="S20" s="294">
        <f t="shared" si="1"/>
        <v>0</v>
      </c>
      <c r="T20" s="518"/>
      <c r="U20" s="19"/>
      <c r="V20" s="283"/>
      <c r="W20" s="273"/>
    </row>
    <row r="21" spans="1:23" s="5" customFormat="1" ht="12" customHeight="1" x14ac:dyDescent="0.2">
      <c r="A21" s="306"/>
      <c r="B21" s="307" t="s">
        <v>179</v>
      </c>
      <c r="C21" s="308"/>
      <c r="D21" s="287"/>
      <c r="E21" s="288"/>
      <c r="F21" s="277"/>
      <c r="G21" s="308"/>
      <c r="H21" s="287"/>
      <c r="I21" s="289"/>
      <c r="J21" s="308"/>
      <c r="K21" s="287"/>
      <c r="L21" s="290"/>
      <c r="M21" s="291"/>
      <c r="N21" s="292"/>
      <c r="O21" s="293"/>
      <c r="P21" s="19"/>
      <c r="Q21" s="309">
        <v>60</v>
      </c>
      <c r="R21" s="292">
        <f>R18</f>
        <v>0</v>
      </c>
      <c r="S21" s="294">
        <f t="shared" si="1"/>
        <v>0</v>
      </c>
      <c r="T21" s="518"/>
      <c r="U21" s="19"/>
      <c r="V21" s="283"/>
      <c r="W21" s="273"/>
    </row>
    <row r="22" spans="1:23" s="5" customFormat="1" ht="12" customHeight="1" x14ac:dyDescent="0.2">
      <c r="A22" s="306"/>
      <c r="B22" s="307" t="s">
        <v>180</v>
      </c>
      <c r="C22" s="308"/>
      <c r="D22" s="287"/>
      <c r="E22" s="288"/>
      <c r="F22" s="277"/>
      <c r="G22" s="308"/>
      <c r="H22" s="287"/>
      <c r="I22" s="289"/>
      <c r="J22" s="308"/>
      <c r="K22" s="287"/>
      <c r="L22" s="290"/>
      <c r="M22" s="291"/>
      <c r="N22" s="292"/>
      <c r="O22" s="293"/>
      <c r="P22" s="19"/>
      <c r="Q22" s="309">
        <v>500</v>
      </c>
      <c r="R22" s="300">
        <f>ROUND(S93/200,0)</f>
        <v>0</v>
      </c>
      <c r="S22" s="294">
        <f t="shared" si="1"/>
        <v>0</v>
      </c>
      <c r="T22" s="518"/>
      <c r="U22" s="19"/>
      <c r="V22" s="283"/>
      <c r="W22" s="273"/>
    </row>
    <row r="23" spans="1:23" s="5" customFormat="1" ht="12" customHeight="1" x14ac:dyDescent="0.2">
      <c r="A23" s="306"/>
      <c r="B23" s="307" t="s">
        <v>252</v>
      </c>
      <c r="C23" s="308"/>
      <c r="D23" s="287"/>
      <c r="E23" s="288"/>
      <c r="F23" s="277"/>
      <c r="G23" s="308"/>
      <c r="H23" s="287"/>
      <c r="I23" s="289"/>
      <c r="J23" s="308"/>
      <c r="K23" s="287"/>
      <c r="L23" s="290"/>
      <c r="M23" s="291"/>
      <c r="N23" s="292"/>
      <c r="O23" s="293"/>
      <c r="P23" s="19"/>
      <c r="Q23" s="309">
        <v>500</v>
      </c>
      <c r="R23" s="300">
        <f>ROUND(S92/200,0)</f>
        <v>0</v>
      </c>
      <c r="S23" s="294">
        <f t="shared" si="1"/>
        <v>0</v>
      </c>
      <c r="T23" s="518"/>
      <c r="U23" s="19"/>
      <c r="V23" s="283"/>
      <c r="W23" s="273"/>
    </row>
    <row r="24" spans="1:23" s="20" customFormat="1" ht="12" customHeight="1" x14ac:dyDescent="0.2">
      <c r="A24" s="459"/>
      <c r="B24" s="298" t="s">
        <v>6</v>
      </c>
      <c r="C24" s="310"/>
      <c r="D24" s="296"/>
      <c r="E24" s="288"/>
      <c r="F24" s="277"/>
      <c r="G24" s="310"/>
      <c r="H24" s="296"/>
      <c r="I24" s="289"/>
      <c r="J24" s="310"/>
      <c r="K24" s="296"/>
      <c r="L24" s="290"/>
      <c r="M24" s="291"/>
      <c r="N24" s="292"/>
      <c r="O24" s="293"/>
      <c r="P24" s="19"/>
      <c r="Q24" s="311">
        <v>500</v>
      </c>
      <c r="R24" s="300">
        <f>IF(S91&lt;400,1,ROUND(1+(S91-400)/400,0))</f>
        <v>1</v>
      </c>
      <c r="S24" s="294">
        <f t="shared" si="1"/>
        <v>500</v>
      </c>
      <c r="T24" s="519" t="s">
        <v>96</v>
      </c>
      <c r="U24" s="19"/>
      <c r="V24" s="283"/>
      <c r="W24" s="284"/>
    </row>
    <row r="25" spans="1:23" s="20" customFormat="1" ht="12" customHeight="1" x14ac:dyDescent="0.2">
      <c r="A25" s="460"/>
      <c r="B25" s="312"/>
      <c r="C25" s="305"/>
      <c r="D25" s="276"/>
      <c r="E25" s="278"/>
      <c r="F25" s="277"/>
      <c r="G25" s="305"/>
      <c r="H25" s="276"/>
      <c r="I25" s="278"/>
      <c r="J25" s="305"/>
      <c r="K25" s="276"/>
      <c r="L25" s="278"/>
      <c r="M25" s="305"/>
      <c r="N25" s="276"/>
      <c r="O25" s="279"/>
      <c r="P25" s="19"/>
      <c r="Q25" s="304"/>
      <c r="R25" s="281"/>
      <c r="S25" s="282"/>
      <c r="T25" s="515"/>
      <c r="U25" s="19"/>
      <c r="V25" s="283"/>
      <c r="W25" s="284"/>
    </row>
    <row r="26" spans="1:23" s="445" customFormat="1" ht="12" customHeight="1" x14ac:dyDescent="0.2">
      <c r="A26" s="609" t="s">
        <v>7</v>
      </c>
      <c r="B26" s="610"/>
      <c r="C26" s="439"/>
      <c r="D26" s="440"/>
      <c r="E26" s="433">
        <f>SUM(E27:E34)</f>
        <v>0</v>
      </c>
      <c r="F26" s="434"/>
      <c r="G26" s="439"/>
      <c r="H26" s="440"/>
      <c r="I26" s="433">
        <f>SUM(I27:I34)</f>
        <v>0</v>
      </c>
      <c r="J26" s="439"/>
      <c r="K26" s="440"/>
      <c r="L26" s="433">
        <f>SUM(L27:L34)</f>
        <v>0</v>
      </c>
      <c r="M26" s="439"/>
      <c r="N26" s="440"/>
      <c r="O26" s="433">
        <f>SUM(O27:O34)</f>
        <v>0</v>
      </c>
      <c r="P26" s="435"/>
      <c r="Q26" s="441"/>
      <c r="R26" s="437"/>
      <c r="S26" s="428">
        <f>SUM(S27:S34)</f>
        <v>200</v>
      </c>
      <c r="T26" s="526"/>
      <c r="U26" s="435"/>
      <c r="V26" s="435"/>
    </row>
    <row r="27" spans="1:23" s="20" customFormat="1" ht="12" customHeight="1" x14ac:dyDescent="0.2">
      <c r="A27" s="459"/>
      <c r="B27" s="298" t="s">
        <v>181</v>
      </c>
      <c r="C27" s="308"/>
      <c r="D27" s="287"/>
      <c r="E27" s="288"/>
      <c r="F27" s="313"/>
      <c r="G27" s="308"/>
      <c r="H27" s="287"/>
      <c r="I27" s="289"/>
      <c r="J27" s="308"/>
      <c r="K27" s="287"/>
      <c r="L27" s="290"/>
      <c r="M27" s="291"/>
      <c r="N27" s="292"/>
      <c r="O27" s="293"/>
      <c r="P27" s="28"/>
      <c r="Q27" s="309">
        <v>1000</v>
      </c>
      <c r="R27" s="292">
        <f>ROUND(((S92/23))*(2/30),0)</f>
        <v>0</v>
      </c>
      <c r="S27" s="294">
        <f t="shared" ref="S27:S33" si="2">R27*Q27</f>
        <v>0</v>
      </c>
      <c r="T27" s="519" t="s">
        <v>98</v>
      </c>
      <c r="U27" s="28"/>
      <c r="V27" s="28"/>
      <c r="W27" s="284"/>
    </row>
    <row r="28" spans="1:23" s="20" customFormat="1" ht="12" customHeight="1" x14ac:dyDescent="0.2">
      <c r="A28" s="459"/>
      <c r="B28" s="298" t="s">
        <v>182</v>
      </c>
      <c r="C28" s="308"/>
      <c r="D28" s="287"/>
      <c r="E28" s="288"/>
      <c r="F28" s="313"/>
      <c r="G28" s="308"/>
      <c r="H28" s="287"/>
      <c r="I28" s="289"/>
      <c r="J28" s="308"/>
      <c r="K28" s="287"/>
      <c r="L28" s="290"/>
      <c r="M28" s="291"/>
      <c r="N28" s="292"/>
      <c r="O28" s="293"/>
      <c r="P28" s="28"/>
      <c r="Q28" s="309">
        <v>1200</v>
      </c>
      <c r="R28" s="292">
        <f>ROUNDUP(((S93*0.5/23))*(2/30),0)</f>
        <v>0</v>
      </c>
      <c r="S28" s="294">
        <f t="shared" si="2"/>
        <v>0</v>
      </c>
      <c r="T28" s="535" t="s">
        <v>108</v>
      </c>
      <c r="U28" s="28"/>
      <c r="V28" s="28"/>
      <c r="W28" s="284"/>
    </row>
    <row r="29" spans="1:23" s="20" customFormat="1" ht="12" customHeight="1" x14ac:dyDescent="0.2">
      <c r="A29" s="459"/>
      <c r="B29" s="298" t="s">
        <v>77</v>
      </c>
      <c r="C29" s="310"/>
      <c r="D29" s="296"/>
      <c r="E29" s="288"/>
      <c r="F29" s="313"/>
      <c r="G29" s="310"/>
      <c r="H29" s="296"/>
      <c r="I29" s="289"/>
      <c r="J29" s="310"/>
      <c r="K29" s="296"/>
      <c r="L29" s="290"/>
      <c r="M29" s="291"/>
      <c r="N29" s="292"/>
      <c r="O29" s="293"/>
      <c r="P29" s="28"/>
      <c r="Q29" s="311">
        <v>150</v>
      </c>
      <c r="R29" s="300">
        <f>R28+R27</f>
        <v>0</v>
      </c>
      <c r="S29" s="294">
        <f t="shared" si="2"/>
        <v>0</v>
      </c>
      <c r="T29" s="520"/>
      <c r="U29" s="28"/>
      <c r="V29" s="28"/>
      <c r="W29" s="284"/>
    </row>
    <row r="30" spans="1:23" s="20" customFormat="1" ht="12" customHeight="1" x14ac:dyDescent="0.2">
      <c r="A30" s="459"/>
      <c r="B30" s="298" t="s">
        <v>183</v>
      </c>
      <c r="C30" s="310"/>
      <c r="D30" s="296"/>
      <c r="E30" s="288"/>
      <c r="F30" s="313"/>
      <c r="G30" s="310"/>
      <c r="H30" s="296"/>
      <c r="I30" s="289"/>
      <c r="J30" s="310"/>
      <c r="K30" s="296"/>
      <c r="L30" s="290"/>
      <c r="M30" s="291"/>
      <c r="N30" s="292"/>
      <c r="O30" s="293"/>
      <c r="P30" s="28"/>
      <c r="Q30" s="311">
        <v>1500</v>
      </c>
      <c r="R30" s="300">
        <f>ROUNDUP(((S93*0.5/100))*(2/30),0)</f>
        <v>0</v>
      </c>
      <c r="S30" s="294">
        <f t="shared" si="2"/>
        <v>0</v>
      </c>
      <c r="T30" s="519"/>
      <c r="U30" s="28"/>
      <c r="V30" s="28"/>
      <c r="W30" s="284"/>
    </row>
    <row r="31" spans="1:23" s="20" customFormat="1" ht="12" customHeight="1" x14ac:dyDescent="0.2">
      <c r="A31" s="459"/>
      <c r="B31" s="298" t="s">
        <v>9</v>
      </c>
      <c r="C31" s="310"/>
      <c r="D31" s="296"/>
      <c r="E31" s="288"/>
      <c r="F31" s="313"/>
      <c r="G31" s="310"/>
      <c r="H31" s="296"/>
      <c r="I31" s="289"/>
      <c r="J31" s="310"/>
      <c r="K31" s="296"/>
      <c r="L31" s="290"/>
      <c r="M31" s="291"/>
      <c r="N31" s="292"/>
      <c r="O31" s="293"/>
      <c r="P31" s="28"/>
      <c r="Q31" s="311">
        <v>1200</v>
      </c>
      <c r="R31" s="300">
        <f>ROUND(((S92/25))*(2/30),0)</f>
        <v>0</v>
      </c>
      <c r="S31" s="294">
        <f t="shared" si="2"/>
        <v>0</v>
      </c>
      <c r="T31" s="519" t="s">
        <v>98</v>
      </c>
      <c r="U31" s="28"/>
      <c r="V31" s="28"/>
      <c r="W31" s="284"/>
    </row>
    <row r="32" spans="1:23" s="20" customFormat="1" ht="12" customHeight="1" x14ac:dyDescent="0.2">
      <c r="A32" s="459"/>
      <c r="B32" s="298" t="s">
        <v>207</v>
      </c>
      <c r="C32" s="310"/>
      <c r="D32" s="296"/>
      <c r="E32" s="288"/>
      <c r="F32" s="313"/>
      <c r="G32" s="310"/>
      <c r="H32" s="296"/>
      <c r="I32" s="289"/>
      <c r="J32" s="310"/>
      <c r="K32" s="296"/>
      <c r="L32" s="290"/>
      <c r="M32" s="291"/>
      <c r="N32" s="292"/>
      <c r="O32" s="293"/>
      <c r="P32" s="28"/>
      <c r="Q32" s="311">
        <v>75</v>
      </c>
      <c r="R32" s="300">
        <f>ROUND(S92/150,0)</f>
        <v>0</v>
      </c>
      <c r="S32" s="294">
        <f t="shared" si="2"/>
        <v>0</v>
      </c>
      <c r="T32" s="515"/>
      <c r="U32" s="28"/>
      <c r="V32" s="28"/>
      <c r="W32" s="284"/>
    </row>
    <row r="33" spans="1:23" s="20" customFormat="1" ht="12" customHeight="1" x14ac:dyDescent="0.2">
      <c r="A33" s="494"/>
      <c r="B33" s="285" t="s">
        <v>206</v>
      </c>
      <c r="C33" s="305"/>
      <c r="D33" s="276"/>
      <c r="E33" s="288"/>
      <c r="F33" s="313"/>
      <c r="G33" s="305"/>
      <c r="H33" s="276"/>
      <c r="I33" s="289"/>
      <c r="J33" s="305"/>
      <c r="K33" s="276"/>
      <c r="L33" s="290"/>
      <c r="M33" s="291"/>
      <c r="N33" s="292"/>
      <c r="O33" s="293"/>
      <c r="P33" s="28"/>
      <c r="Q33" s="304">
        <v>200</v>
      </c>
      <c r="R33" s="300">
        <f>IF(S93&lt;600,1,(1+ROUNDUP((T1250-600)/200,0)))</f>
        <v>1</v>
      </c>
      <c r="S33" s="294">
        <f t="shared" si="2"/>
        <v>200</v>
      </c>
      <c r="T33" s="515"/>
      <c r="U33" s="28"/>
      <c r="V33" s="28"/>
      <c r="W33" s="284"/>
    </row>
    <row r="34" spans="1:23" s="20" customFormat="1" ht="12" customHeight="1" x14ac:dyDescent="0.2">
      <c r="A34" s="460"/>
      <c r="B34" s="312"/>
      <c r="C34" s="305"/>
      <c r="D34" s="276"/>
      <c r="E34" s="316"/>
      <c r="F34" s="313"/>
      <c r="G34" s="305"/>
      <c r="H34" s="276"/>
      <c r="I34" s="316"/>
      <c r="J34" s="305"/>
      <c r="K34" s="276"/>
      <c r="L34" s="316"/>
      <c r="M34" s="305"/>
      <c r="N34" s="276"/>
      <c r="O34" s="317"/>
      <c r="P34" s="28"/>
      <c r="Q34" s="304"/>
      <c r="R34" s="281"/>
      <c r="S34" s="294"/>
      <c r="T34" s="515"/>
      <c r="U34" s="28"/>
      <c r="V34" s="28"/>
      <c r="W34" s="284"/>
    </row>
    <row r="35" spans="1:23" s="445" customFormat="1" ht="12" customHeight="1" x14ac:dyDescent="0.2">
      <c r="A35" s="461" t="s">
        <v>33</v>
      </c>
      <c r="B35" s="318"/>
      <c r="C35" s="431"/>
      <c r="D35" s="432"/>
      <c r="E35" s="433">
        <f>SUM(E36:E39)</f>
        <v>0</v>
      </c>
      <c r="F35" s="446"/>
      <c r="G35" s="431"/>
      <c r="H35" s="432"/>
      <c r="I35" s="433">
        <f>SUM(I36:I39)</f>
        <v>0</v>
      </c>
      <c r="J35" s="431"/>
      <c r="K35" s="432"/>
      <c r="L35" s="433">
        <f>SUM(L36:L39)</f>
        <v>0</v>
      </c>
      <c r="M35" s="431"/>
      <c r="N35" s="432"/>
      <c r="O35" s="433">
        <f>SUM(O36:O39)</f>
        <v>0</v>
      </c>
      <c r="Q35" s="436"/>
      <c r="R35" s="437"/>
      <c r="S35" s="428">
        <f>SUM(S36:S38)</f>
        <v>0</v>
      </c>
      <c r="T35" s="527"/>
      <c r="V35" s="447"/>
    </row>
    <row r="36" spans="1:23" s="20" customFormat="1" ht="12" customHeight="1" x14ac:dyDescent="0.2">
      <c r="A36" s="496"/>
      <c r="B36" s="497" t="s">
        <v>39</v>
      </c>
      <c r="C36" s="483"/>
      <c r="D36" s="495"/>
      <c r="E36" s="288"/>
      <c r="F36" s="313"/>
      <c r="G36" s="483"/>
      <c r="H36" s="484"/>
      <c r="I36" s="289"/>
      <c r="J36" s="483"/>
      <c r="K36" s="484"/>
      <c r="L36" s="290"/>
      <c r="M36" s="291"/>
      <c r="N36" s="292"/>
      <c r="O36" s="293"/>
      <c r="P36" s="28"/>
      <c r="Q36" s="482">
        <v>1200</v>
      </c>
      <c r="R36" s="292">
        <f>ROUNDUP(((S93*0.25/23))*(5/30),0)</f>
        <v>0</v>
      </c>
      <c r="S36" s="294">
        <f>R36*Q36</f>
        <v>0</v>
      </c>
      <c r="T36" s="535" t="s">
        <v>107</v>
      </c>
      <c r="U36" s="28"/>
      <c r="V36" s="28"/>
      <c r="W36" s="284"/>
    </row>
    <row r="37" spans="1:23" s="20" customFormat="1" ht="12" customHeight="1" x14ac:dyDescent="0.2">
      <c r="A37" s="460"/>
      <c r="B37" s="312" t="s">
        <v>40</v>
      </c>
      <c r="C37" s="319"/>
      <c r="D37" s="325"/>
      <c r="E37" s="288"/>
      <c r="F37" s="313"/>
      <c r="G37" s="310"/>
      <c r="H37" s="296"/>
      <c r="I37" s="368"/>
      <c r="J37" s="319"/>
      <c r="K37" s="325"/>
      <c r="L37" s="480"/>
      <c r="M37" s="310"/>
      <c r="N37" s="476"/>
      <c r="O37" s="370"/>
      <c r="P37" s="28"/>
      <c r="Q37" s="309">
        <v>2000</v>
      </c>
      <c r="R37" s="479">
        <f>ROUNDUP(((S93*0.25/23))*(5/30),0)</f>
        <v>0</v>
      </c>
      <c r="S37" s="294">
        <f>R37*Q37</f>
        <v>0</v>
      </c>
      <c r="T37" s="535" t="s">
        <v>107</v>
      </c>
      <c r="U37" s="28"/>
      <c r="V37" s="28"/>
      <c r="W37" s="284"/>
    </row>
    <row r="38" spans="1:23" s="20" customFormat="1" ht="12" customHeight="1" x14ac:dyDescent="0.2">
      <c r="A38" s="458"/>
      <c r="B38" s="493"/>
      <c r="C38" s="481"/>
      <c r="D38" s="320"/>
      <c r="E38" s="314"/>
      <c r="F38" s="313"/>
      <c r="G38" s="319"/>
      <c r="H38" s="320"/>
      <c r="I38" s="314"/>
      <c r="J38" s="481"/>
      <c r="K38" s="320"/>
      <c r="L38" s="314"/>
      <c r="M38" s="319"/>
      <c r="N38" s="320"/>
      <c r="O38" s="322"/>
      <c r="P38" s="28"/>
      <c r="Q38" s="321"/>
      <c r="R38" s="302"/>
      <c r="S38" s="323"/>
      <c r="T38" s="547"/>
      <c r="U38" s="28"/>
      <c r="V38" s="28"/>
      <c r="W38" s="284"/>
    </row>
    <row r="39" spans="1:23" s="438" customFormat="1" ht="12" customHeight="1" x14ac:dyDescent="0.2">
      <c r="A39" s="609" t="s">
        <v>10</v>
      </c>
      <c r="B39" s="610"/>
      <c r="C39" s="439"/>
      <c r="D39" s="440"/>
      <c r="E39" s="433">
        <f>SUM(E40:E44)</f>
        <v>0</v>
      </c>
      <c r="F39" s="434"/>
      <c r="G39" s="439"/>
      <c r="H39" s="440"/>
      <c r="I39" s="433">
        <f>SUM(I40:I44)</f>
        <v>0</v>
      </c>
      <c r="J39" s="439"/>
      <c r="K39" s="440"/>
      <c r="L39" s="433">
        <f>SUM(L40:L44)</f>
        <v>0</v>
      </c>
      <c r="M39" s="439"/>
      <c r="N39" s="440"/>
      <c r="O39" s="433">
        <f>SUM(O40:O44)</f>
        <v>0</v>
      </c>
      <c r="P39" s="435"/>
      <c r="Q39" s="441"/>
      <c r="R39" s="442"/>
      <c r="S39" s="428" t="e">
        <f>SUM(S40:S44)</f>
        <v>#DIV/0!</v>
      </c>
      <c r="T39" s="526"/>
      <c r="U39" s="435"/>
      <c r="V39" s="435"/>
    </row>
    <row r="40" spans="1:23" s="5" customFormat="1" ht="12" customHeight="1" x14ac:dyDescent="0.2">
      <c r="A40" s="459"/>
      <c r="B40" s="298" t="s">
        <v>11</v>
      </c>
      <c r="C40" s="324"/>
      <c r="D40" s="325"/>
      <c r="E40" s="288"/>
      <c r="F40" s="261"/>
      <c r="G40" s="324"/>
      <c r="H40" s="325"/>
      <c r="I40" s="289"/>
      <c r="J40" s="324"/>
      <c r="K40" s="325"/>
      <c r="L40" s="290"/>
      <c r="M40" s="291"/>
      <c r="N40" s="292"/>
      <c r="O40" s="293"/>
      <c r="P40" s="4"/>
      <c r="Q40" s="326">
        <v>6000</v>
      </c>
      <c r="R40" s="327">
        <v>1</v>
      </c>
      <c r="S40" s="294">
        <f>R40*Q40</f>
        <v>6000</v>
      </c>
      <c r="T40" s="522" t="s">
        <v>97</v>
      </c>
      <c r="U40" s="4"/>
      <c r="V40" s="28"/>
      <c r="W40" s="273"/>
    </row>
    <row r="41" spans="1:23" s="5" customFormat="1" ht="12" customHeight="1" x14ac:dyDescent="0.2">
      <c r="A41" s="459"/>
      <c r="B41" s="298" t="s">
        <v>12</v>
      </c>
      <c r="C41" s="310"/>
      <c r="D41" s="296"/>
      <c r="E41" s="288"/>
      <c r="F41" s="261"/>
      <c r="G41" s="310"/>
      <c r="H41" s="296"/>
      <c r="I41" s="289"/>
      <c r="J41" s="310"/>
      <c r="K41" s="296"/>
      <c r="L41" s="290"/>
      <c r="M41" s="291"/>
      <c r="N41" s="292"/>
      <c r="O41" s="293"/>
      <c r="P41" s="4"/>
      <c r="Q41" s="326">
        <v>150</v>
      </c>
      <c r="R41" s="300">
        <v>1</v>
      </c>
      <c r="S41" s="294">
        <f>R41*Q41</f>
        <v>150</v>
      </c>
      <c r="T41" s="515"/>
      <c r="U41" s="4"/>
      <c r="V41" s="28"/>
      <c r="W41" s="273"/>
    </row>
    <row r="42" spans="1:23" s="5" customFormat="1" ht="12" customHeight="1" x14ac:dyDescent="0.2">
      <c r="A42" s="459"/>
      <c r="B42" s="298" t="s">
        <v>208</v>
      </c>
      <c r="C42" s="310"/>
      <c r="D42" s="296"/>
      <c r="E42" s="288"/>
      <c r="F42" s="261"/>
      <c r="G42" s="310"/>
      <c r="H42" s="296"/>
      <c r="I42" s="289"/>
      <c r="J42" s="310"/>
      <c r="K42" s="296"/>
      <c r="L42" s="290"/>
      <c r="M42" s="291"/>
      <c r="N42" s="292"/>
      <c r="O42" s="293"/>
      <c r="P42" s="4"/>
      <c r="Q42" s="326" t="e">
        <f>(150*W86)+(250*W89)</f>
        <v>#DIV/0!</v>
      </c>
      <c r="R42" s="300">
        <v>1</v>
      </c>
      <c r="S42" s="294" t="e">
        <f>Q42*R42</f>
        <v>#DIV/0!</v>
      </c>
      <c r="T42" s="515"/>
      <c r="U42" s="4"/>
      <c r="V42" s="28"/>
      <c r="W42" s="273"/>
    </row>
    <row r="43" spans="1:23" s="5" customFormat="1" ht="12" customHeight="1" x14ac:dyDescent="0.2">
      <c r="A43" s="459"/>
      <c r="B43" s="298" t="s">
        <v>209</v>
      </c>
      <c r="C43" s="310"/>
      <c r="D43" s="296"/>
      <c r="E43" s="288"/>
      <c r="F43" s="261"/>
      <c r="G43" s="310"/>
      <c r="H43" s="296"/>
      <c r="I43" s="289"/>
      <c r="J43" s="310"/>
      <c r="K43" s="296"/>
      <c r="L43" s="290"/>
      <c r="M43" s="291"/>
      <c r="N43" s="292"/>
      <c r="O43" s="293"/>
      <c r="P43" s="4"/>
      <c r="Q43" s="326">
        <v>1000</v>
      </c>
      <c r="R43" s="300">
        <v>2</v>
      </c>
      <c r="S43" s="294">
        <f>Q43*R43</f>
        <v>2000</v>
      </c>
      <c r="T43" s="515"/>
      <c r="U43" s="4"/>
      <c r="V43" s="28"/>
      <c r="W43" s="273"/>
    </row>
    <row r="44" spans="1:23" s="20" customFormat="1" ht="12" customHeight="1" x14ac:dyDescent="0.2">
      <c r="A44" s="460"/>
      <c r="B44" s="312"/>
      <c r="C44" s="275"/>
      <c r="D44" s="276"/>
      <c r="E44" s="316"/>
      <c r="F44" s="313"/>
      <c r="G44" s="275"/>
      <c r="H44" s="276"/>
      <c r="I44" s="316"/>
      <c r="J44" s="275"/>
      <c r="K44" s="276"/>
      <c r="L44" s="316"/>
      <c r="M44" s="275"/>
      <c r="N44" s="276"/>
      <c r="O44" s="317"/>
      <c r="P44" s="28"/>
      <c r="Q44" s="280"/>
      <c r="R44" s="281"/>
      <c r="S44" s="294"/>
      <c r="T44" s="515"/>
      <c r="U44" s="28"/>
      <c r="V44" s="28"/>
      <c r="W44" s="284"/>
    </row>
    <row r="45" spans="1:23" s="445" customFormat="1" ht="12" customHeight="1" x14ac:dyDescent="0.2">
      <c r="A45" s="609" t="s">
        <v>13</v>
      </c>
      <c r="B45" s="610"/>
      <c r="C45" s="439"/>
      <c r="D45" s="432"/>
      <c r="E45" s="433">
        <f>SUM(E46:E47)</f>
        <v>0</v>
      </c>
      <c r="F45" s="434"/>
      <c r="G45" s="439"/>
      <c r="H45" s="432"/>
      <c r="I45" s="433">
        <f>SUM(I46:I47)</f>
        <v>0</v>
      </c>
      <c r="J45" s="439"/>
      <c r="K45" s="432"/>
      <c r="L45" s="433">
        <f>SUM(L46:L47)</f>
        <v>0</v>
      </c>
      <c r="M45" s="439"/>
      <c r="N45" s="432"/>
      <c r="O45" s="433">
        <f>SUM(O46:O47)</f>
        <v>0</v>
      </c>
      <c r="P45" s="435"/>
      <c r="Q45" s="441"/>
      <c r="R45" s="437"/>
      <c r="S45" s="428" t="e">
        <f>SUM(S46:S47)</f>
        <v>#DIV/0!</v>
      </c>
      <c r="T45" s="526"/>
      <c r="U45" s="435"/>
      <c r="V45" s="435"/>
    </row>
    <row r="46" spans="1:23" s="20" customFormat="1" ht="12" customHeight="1" x14ac:dyDescent="0.2">
      <c r="A46" s="459"/>
      <c r="B46" s="298" t="s">
        <v>14</v>
      </c>
      <c r="C46" s="308"/>
      <c r="D46" s="287"/>
      <c r="E46" s="288"/>
      <c r="F46" s="277"/>
      <c r="G46" s="308"/>
      <c r="H46" s="287"/>
      <c r="I46" s="289"/>
      <c r="J46" s="308"/>
      <c r="K46" s="287"/>
      <c r="L46" s="290"/>
      <c r="M46" s="291"/>
      <c r="N46" s="292"/>
      <c r="O46" s="293"/>
      <c r="P46" s="19"/>
      <c r="Q46" s="309" t="e">
        <f>(IF(S91&lt;300,(2020*W86),((2020+(S91-300)*4.5)*W86)))+(IF(S91&lt;400,(2680*W89),((2680+(S91-400)*5.75)*W89)))</f>
        <v>#DIV/0!</v>
      </c>
      <c r="R46" s="292">
        <v>1</v>
      </c>
      <c r="S46" s="294" t="e">
        <f>R46*Q46</f>
        <v>#DIV/0!</v>
      </c>
      <c r="T46" s="515"/>
      <c r="U46" s="19"/>
      <c r="V46" s="283"/>
      <c r="W46" s="283"/>
    </row>
    <row r="47" spans="1:23" s="20" customFormat="1" ht="12" customHeight="1" x14ac:dyDescent="0.2">
      <c r="A47" s="460"/>
      <c r="B47" s="312"/>
      <c r="C47" s="305"/>
      <c r="D47" s="276"/>
      <c r="E47" s="278"/>
      <c r="F47" s="277"/>
      <c r="G47" s="305"/>
      <c r="H47" s="276"/>
      <c r="I47" s="278"/>
      <c r="J47" s="305"/>
      <c r="K47" s="276"/>
      <c r="L47" s="278"/>
      <c r="M47" s="305"/>
      <c r="N47" s="276"/>
      <c r="O47" s="279"/>
      <c r="P47" s="19"/>
      <c r="Q47" s="304"/>
      <c r="R47" s="281"/>
      <c r="S47" s="282"/>
      <c r="T47" s="515"/>
      <c r="U47" s="19"/>
      <c r="V47" s="283"/>
      <c r="W47" s="284"/>
    </row>
    <row r="48" spans="1:23" s="445" customFormat="1" ht="12" customHeight="1" x14ac:dyDescent="0.2">
      <c r="A48" s="609" t="s">
        <v>15</v>
      </c>
      <c r="B48" s="610"/>
      <c r="C48" s="431"/>
      <c r="D48" s="432"/>
      <c r="E48" s="433">
        <f>SUM(E49:E54)</f>
        <v>0</v>
      </c>
      <c r="F48" s="443"/>
      <c r="G48" s="431"/>
      <c r="H48" s="432"/>
      <c r="I48" s="433">
        <f>SUM(I49:I54)</f>
        <v>0</v>
      </c>
      <c r="J48" s="431"/>
      <c r="K48" s="432"/>
      <c r="L48" s="433">
        <f>SUM(L49:L54)</f>
        <v>0</v>
      </c>
      <c r="M48" s="431"/>
      <c r="N48" s="432"/>
      <c r="O48" s="433">
        <f>SUM(O49:O54)</f>
        <v>0</v>
      </c>
      <c r="P48" s="444"/>
      <c r="Q48" s="436"/>
      <c r="R48" s="437"/>
      <c r="S48" s="429">
        <f>SUM(S49:S54)</f>
        <v>3600</v>
      </c>
      <c r="T48" s="526"/>
      <c r="U48" s="444"/>
      <c r="V48" s="444"/>
    </row>
    <row r="49" spans="1:23" s="20" customFormat="1" ht="12" customHeight="1" x14ac:dyDescent="0.2">
      <c r="A49" s="459"/>
      <c r="B49" s="298" t="s">
        <v>201</v>
      </c>
      <c r="C49" s="308"/>
      <c r="D49" s="287"/>
      <c r="E49" s="288"/>
      <c r="F49" s="277"/>
      <c r="G49" s="308"/>
      <c r="H49" s="287"/>
      <c r="I49" s="290"/>
      <c r="J49" s="308"/>
      <c r="K49" s="287"/>
      <c r="L49" s="290"/>
      <c r="M49" s="291"/>
      <c r="N49" s="292"/>
      <c r="O49" s="293"/>
      <c r="P49" s="19"/>
      <c r="Q49" s="309">
        <f>S91/2*15</f>
        <v>0</v>
      </c>
      <c r="R49" s="292">
        <v>1</v>
      </c>
      <c r="S49" s="294">
        <f>R49*Q49</f>
        <v>0</v>
      </c>
      <c r="T49" s="515" t="s">
        <v>160</v>
      </c>
      <c r="U49" s="19"/>
      <c r="V49" s="283"/>
      <c r="W49" s="283"/>
    </row>
    <row r="50" spans="1:23" s="5" customFormat="1" ht="12" customHeight="1" x14ac:dyDescent="0.2">
      <c r="A50" s="462"/>
      <c r="B50" s="328" t="s">
        <v>17</v>
      </c>
      <c r="C50" s="295"/>
      <c r="D50" s="296"/>
      <c r="E50" s="288"/>
      <c r="F50" s="313"/>
      <c r="G50" s="295"/>
      <c r="H50" s="296"/>
      <c r="I50" s="290"/>
      <c r="J50" s="295"/>
      <c r="K50" s="296"/>
      <c r="L50" s="290"/>
      <c r="M50" s="291"/>
      <c r="N50" s="292"/>
      <c r="O50" s="293"/>
      <c r="P50" s="28"/>
      <c r="Q50" s="297">
        <f>IF(S91&lt;300,1600,(1600+(S91-300)))</f>
        <v>1600</v>
      </c>
      <c r="R50" s="300">
        <v>1</v>
      </c>
      <c r="S50" s="294">
        <f>R50*Q50</f>
        <v>1600</v>
      </c>
      <c r="T50" s="519" t="s">
        <v>100</v>
      </c>
      <c r="U50" s="28"/>
      <c r="V50" s="28"/>
      <c r="W50" s="283"/>
    </row>
    <row r="51" spans="1:23" s="5" customFormat="1" ht="12" customHeight="1" x14ac:dyDescent="0.2">
      <c r="A51" s="468"/>
      <c r="B51" s="328" t="s">
        <v>202</v>
      </c>
      <c r="C51" s="275"/>
      <c r="D51" s="276"/>
      <c r="E51" s="288"/>
      <c r="F51" s="313"/>
      <c r="G51" s="275"/>
      <c r="H51" s="276"/>
      <c r="I51" s="290"/>
      <c r="J51" s="275"/>
      <c r="K51" s="276"/>
      <c r="L51" s="290"/>
      <c r="M51" s="291"/>
      <c r="N51" s="292"/>
      <c r="O51" s="293"/>
      <c r="P51" s="28"/>
      <c r="Q51" s="280">
        <f>IF(S91&lt;300,200,(300+(S91-300)*0.333))</f>
        <v>200</v>
      </c>
      <c r="R51" s="281">
        <v>1</v>
      </c>
      <c r="S51" s="294">
        <f>R51*Q51</f>
        <v>200</v>
      </c>
      <c r="T51" s="519" t="s">
        <v>184</v>
      </c>
      <c r="U51" s="28"/>
      <c r="V51" s="28"/>
      <c r="W51" s="283"/>
    </row>
    <row r="52" spans="1:23" s="5" customFormat="1" ht="12" customHeight="1" x14ac:dyDescent="0.2">
      <c r="A52" s="468"/>
      <c r="B52" s="359" t="s">
        <v>18</v>
      </c>
      <c r="C52" s="275"/>
      <c r="D52" s="276"/>
      <c r="E52" s="288"/>
      <c r="F52" s="313"/>
      <c r="G52" s="275"/>
      <c r="H52" s="276"/>
      <c r="I52" s="290"/>
      <c r="J52" s="275"/>
      <c r="K52" s="276"/>
      <c r="L52" s="290"/>
      <c r="M52" s="291"/>
      <c r="N52" s="292"/>
      <c r="O52" s="293"/>
      <c r="P52" s="28"/>
      <c r="Q52" s="280">
        <f>IF(S91&lt;400,200,(200+(S91-400)*0.25))</f>
        <v>200</v>
      </c>
      <c r="R52" s="281">
        <v>1</v>
      </c>
      <c r="S52" s="294">
        <f>R52*Q52</f>
        <v>200</v>
      </c>
      <c r="T52" s="519" t="s">
        <v>185</v>
      </c>
      <c r="U52" s="28"/>
      <c r="V52" s="28"/>
      <c r="W52" s="283"/>
    </row>
    <row r="53" spans="1:23" s="5" customFormat="1" ht="12" customHeight="1" x14ac:dyDescent="0.2">
      <c r="A53" s="468"/>
      <c r="B53" s="359" t="s">
        <v>16</v>
      </c>
      <c r="C53" s="275"/>
      <c r="D53" s="276"/>
      <c r="E53" s="288"/>
      <c r="F53" s="313"/>
      <c r="G53" s="275"/>
      <c r="H53" s="276"/>
      <c r="I53" s="290"/>
      <c r="J53" s="275"/>
      <c r="K53" s="276"/>
      <c r="L53" s="290"/>
      <c r="M53" s="291"/>
      <c r="N53" s="292"/>
      <c r="O53" s="293"/>
      <c r="P53" s="28"/>
      <c r="Q53" s="280">
        <v>1600</v>
      </c>
      <c r="R53" s="281">
        <v>1</v>
      </c>
      <c r="S53" s="294">
        <f>R53*Q53</f>
        <v>1600</v>
      </c>
      <c r="T53" s="519"/>
      <c r="U53" s="28"/>
      <c r="V53" s="28"/>
      <c r="W53" s="273"/>
    </row>
    <row r="54" spans="1:23" s="5" customFormat="1" ht="12" customHeight="1" x14ac:dyDescent="0.2">
      <c r="A54" s="463"/>
      <c r="B54" s="329"/>
      <c r="C54" s="275"/>
      <c r="D54" s="276"/>
      <c r="E54" s="316"/>
      <c r="F54" s="313"/>
      <c r="G54" s="275"/>
      <c r="H54" s="276"/>
      <c r="I54" s="316"/>
      <c r="J54" s="275"/>
      <c r="K54" s="276"/>
      <c r="L54" s="316"/>
      <c r="M54" s="275"/>
      <c r="N54" s="276"/>
      <c r="O54" s="317"/>
      <c r="P54" s="28"/>
      <c r="Q54" s="280"/>
      <c r="R54" s="281"/>
      <c r="S54" s="294"/>
      <c r="T54" s="515"/>
      <c r="U54" s="28"/>
      <c r="V54" s="28"/>
      <c r="W54" s="273"/>
    </row>
    <row r="55" spans="1:23" s="438" customFormat="1" ht="12" customHeight="1" x14ac:dyDescent="0.2">
      <c r="A55" s="609" t="s">
        <v>19</v>
      </c>
      <c r="B55" s="610"/>
      <c r="C55" s="439"/>
      <c r="D55" s="432"/>
      <c r="E55" s="433">
        <f>SUM(E56:E59)</f>
        <v>0</v>
      </c>
      <c r="F55" s="434"/>
      <c r="G55" s="439"/>
      <c r="H55" s="432"/>
      <c r="I55" s="433">
        <f>SUM(I56:I59)</f>
        <v>0</v>
      </c>
      <c r="J55" s="439"/>
      <c r="K55" s="432"/>
      <c r="L55" s="433">
        <f>SUM(L56:L59)</f>
        <v>0</v>
      </c>
      <c r="M55" s="439"/>
      <c r="N55" s="432"/>
      <c r="O55" s="433">
        <f>SUM(O56:O59)</f>
        <v>0</v>
      </c>
      <c r="P55" s="435"/>
      <c r="Q55" s="441"/>
      <c r="R55" s="437"/>
      <c r="S55" s="428">
        <f>SUM(S56:S59)</f>
        <v>310</v>
      </c>
      <c r="T55" s="526"/>
      <c r="U55" s="435"/>
      <c r="V55" s="435"/>
    </row>
    <row r="56" spans="1:23" s="5" customFormat="1" ht="12" customHeight="1" x14ac:dyDescent="0.2">
      <c r="A56" s="462"/>
      <c r="B56" s="328" t="s">
        <v>47</v>
      </c>
      <c r="C56" s="286"/>
      <c r="D56" s="287"/>
      <c r="E56" s="288"/>
      <c r="F56" s="261"/>
      <c r="G56" s="286"/>
      <c r="H56" s="287"/>
      <c r="I56" s="290"/>
      <c r="J56" s="286"/>
      <c r="K56" s="287"/>
      <c r="L56" s="290"/>
      <c r="M56" s="291"/>
      <c r="N56" s="292"/>
      <c r="O56" s="293"/>
      <c r="P56" s="4"/>
      <c r="Q56" s="291">
        <v>60</v>
      </c>
      <c r="R56" s="292">
        <v>1</v>
      </c>
      <c r="S56" s="294">
        <f>R56*Q56</f>
        <v>60</v>
      </c>
      <c r="T56" s="515"/>
      <c r="U56" s="4"/>
      <c r="V56" s="28"/>
      <c r="W56" s="273"/>
    </row>
    <row r="57" spans="1:23" s="5" customFormat="1" ht="12" customHeight="1" x14ac:dyDescent="0.2">
      <c r="A57" s="462"/>
      <c r="B57" s="328" t="s">
        <v>200</v>
      </c>
      <c r="C57" s="295"/>
      <c r="D57" s="296"/>
      <c r="E57" s="288"/>
      <c r="F57" s="261"/>
      <c r="G57" s="295"/>
      <c r="H57" s="296"/>
      <c r="I57" s="290"/>
      <c r="J57" s="295"/>
      <c r="K57" s="296"/>
      <c r="L57" s="290"/>
      <c r="M57" s="291"/>
      <c r="N57" s="292"/>
      <c r="O57" s="293"/>
      <c r="P57" s="4"/>
      <c r="Q57" s="297">
        <v>250</v>
      </c>
      <c r="R57" s="300">
        <v>1</v>
      </c>
      <c r="S57" s="294">
        <f>R57*Q57</f>
        <v>250</v>
      </c>
      <c r="T57" s="515"/>
      <c r="U57" s="4"/>
      <c r="V57" s="28"/>
      <c r="W57" s="273"/>
    </row>
    <row r="58" spans="1:23" s="5" customFormat="1" ht="12" customHeight="1" x14ac:dyDescent="0.2">
      <c r="A58" s="462"/>
      <c r="B58" s="328" t="s">
        <v>49</v>
      </c>
      <c r="C58" s="295"/>
      <c r="D58" s="296"/>
      <c r="E58" s="288"/>
      <c r="F58" s="261"/>
      <c r="G58" s="295"/>
      <c r="H58" s="296"/>
      <c r="I58" s="290"/>
      <c r="J58" s="295"/>
      <c r="K58" s="296"/>
      <c r="L58" s="290"/>
      <c r="M58" s="291"/>
      <c r="N58" s="292"/>
      <c r="O58" s="293"/>
      <c r="P58" s="4"/>
      <c r="Q58" s="297">
        <v>100</v>
      </c>
      <c r="R58" s="300">
        <f>ROUNDUP(S91/250,0)</f>
        <v>0</v>
      </c>
      <c r="S58" s="294">
        <f>R58*Q58</f>
        <v>0</v>
      </c>
      <c r="T58" s="515"/>
      <c r="U58" s="4"/>
      <c r="V58" s="28"/>
      <c r="W58" s="273"/>
    </row>
    <row r="59" spans="1:23" s="5" customFormat="1" ht="12" customHeight="1" x14ac:dyDescent="0.2">
      <c r="A59" s="463"/>
      <c r="B59" s="329"/>
      <c r="C59" s="275"/>
      <c r="D59" s="276"/>
      <c r="E59" s="316"/>
      <c r="F59" s="261"/>
      <c r="G59" s="275"/>
      <c r="H59" s="276"/>
      <c r="I59" s="316"/>
      <c r="J59" s="275"/>
      <c r="K59" s="276"/>
      <c r="L59" s="316"/>
      <c r="M59" s="275"/>
      <c r="N59" s="276"/>
      <c r="O59" s="330"/>
      <c r="P59" s="4"/>
      <c r="Q59" s="280"/>
      <c r="R59" s="281"/>
      <c r="S59" s="294"/>
      <c r="T59" s="515"/>
      <c r="U59" s="4"/>
      <c r="V59" s="28"/>
      <c r="W59" s="273"/>
    </row>
    <row r="60" spans="1:23" s="438" customFormat="1" ht="12" customHeight="1" x14ac:dyDescent="0.2">
      <c r="A60" s="609" t="s">
        <v>20</v>
      </c>
      <c r="B60" s="610"/>
      <c r="C60" s="431"/>
      <c r="D60" s="432"/>
      <c r="E60" s="433">
        <f>SUM(E61:E75)</f>
        <v>0</v>
      </c>
      <c r="F60" s="434"/>
      <c r="G60" s="431"/>
      <c r="H60" s="432"/>
      <c r="I60" s="433">
        <f>SUM(I61:I75)</f>
        <v>0</v>
      </c>
      <c r="J60" s="431"/>
      <c r="K60" s="432"/>
      <c r="L60" s="433">
        <f>SUM(L61:L75)</f>
        <v>0</v>
      </c>
      <c r="M60" s="431"/>
      <c r="N60" s="432"/>
      <c r="O60" s="433">
        <f>SUM(O61:O75)</f>
        <v>0</v>
      </c>
      <c r="P60" s="435"/>
      <c r="Q60" s="436"/>
      <c r="R60" s="437"/>
      <c r="S60" s="428" t="e">
        <f>SUM(S61:S75)</f>
        <v>#DIV/0!</v>
      </c>
      <c r="T60" s="526"/>
      <c r="U60" s="435"/>
      <c r="V60" s="435"/>
    </row>
    <row r="61" spans="1:23" s="5" customFormat="1" ht="12" customHeight="1" x14ac:dyDescent="0.2">
      <c r="A61" s="462"/>
      <c r="B61" s="328" t="s">
        <v>68</v>
      </c>
      <c r="C61" s="295"/>
      <c r="D61" s="296"/>
      <c r="E61" s="288"/>
      <c r="F61" s="261"/>
      <c r="G61" s="295"/>
      <c r="H61" s="296"/>
      <c r="I61" s="290"/>
      <c r="J61" s="295"/>
      <c r="K61" s="296"/>
      <c r="L61" s="290"/>
      <c r="M61" s="291"/>
      <c r="N61" s="292"/>
      <c r="O61" s="293"/>
      <c r="P61" s="4"/>
      <c r="Q61" s="297">
        <v>375</v>
      </c>
      <c r="R61" s="300">
        <v>1</v>
      </c>
      <c r="S61" s="294">
        <f t="shared" ref="S61:S66" si="3">R61*Q61</f>
        <v>375</v>
      </c>
      <c r="T61" s="515"/>
      <c r="U61" s="4"/>
      <c r="V61" s="28"/>
      <c r="W61" s="273"/>
    </row>
    <row r="62" spans="1:23" s="5" customFormat="1" ht="12" customHeight="1" x14ac:dyDescent="0.2">
      <c r="A62" s="464"/>
      <c r="B62" s="331" t="s">
        <v>69</v>
      </c>
      <c r="C62" s="332"/>
      <c r="D62" s="296"/>
      <c r="E62" s="288"/>
      <c r="F62" s="333"/>
      <c r="G62" s="332"/>
      <c r="H62" s="296"/>
      <c r="I62" s="290"/>
      <c r="J62" s="332"/>
      <c r="K62" s="296"/>
      <c r="L62" s="290"/>
      <c r="M62" s="291"/>
      <c r="N62" s="292"/>
      <c r="O62" s="293"/>
      <c r="Q62" s="297">
        <v>125</v>
      </c>
      <c r="R62" s="300">
        <f>R61</f>
        <v>1</v>
      </c>
      <c r="S62" s="430">
        <f>R62*Q62</f>
        <v>125</v>
      </c>
      <c r="T62" s="525"/>
      <c r="V62" s="273"/>
      <c r="W62" s="273"/>
    </row>
    <row r="63" spans="1:23" s="5" customFormat="1" ht="12" customHeight="1" x14ac:dyDescent="0.2">
      <c r="A63" s="464"/>
      <c r="B63" s="331" t="s">
        <v>70</v>
      </c>
      <c r="C63" s="334"/>
      <c r="D63" s="296"/>
      <c r="E63" s="288"/>
      <c r="F63" s="333"/>
      <c r="G63" s="334"/>
      <c r="H63" s="296"/>
      <c r="I63" s="290"/>
      <c r="J63" s="334"/>
      <c r="K63" s="296"/>
      <c r="L63" s="290"/>
      <c r="M63" s="291"/>
      <c r="N63" s="292"/>
      <c r="O63" s="293"/>
      <c r="Q63" s="335" t="e">
        <f>((150*W89)+(120*W86))</f>
        <v>#DIV/0!</v>
      </c>
      <c r="R63" s="300">
        <v>1</v>
      </c>
      <c r="S63" s="430" t="e">
        <f>R63*Q63</f>
        <v>#DIV/0!</v>
      </c>
      <c r="T63" s="525"/>
      <c r="V63" s="273"/>
      <c r="W63" s="273"/>
    </row>
    <row r="64" spans="1:23" s="5" customFormat="1" ht="12" customHeight="1" x14ac:dyDescent="0.2">
      <c r="A64" s="464"/>
      <c r="B64" s="331" t="s">
        <v>71</v>
      </c>
      <c r="C64" s="295"/>
      <c r="D64" s="296"/>
      <c r="E64" s="288"/>
      <c r="F64" s="333"/>
      <c r="G64" s="295"/>
      <c r="H64" s="296"/>
      <c r="I64" s="290"/>
      <c r="J64" s="339"/>
      <c r="K64" s="476"/>
      <c r="L64" s="290"/>
      <c r="M64" s="291"/>
      <c r="N64" s="292"/>
      <c r="O64" s="293"/>
      <c r="Q64" s="335" t="e">
        <f>((150*W89)+(120*W86))</f>
        <v>#DIV/0!</v>
      </c>
      <c r="R64" s="300">
        <v>0</v>
      </c>
      <c r="S64" s="430" t="e">
        <f>R64*Q64</f>
        <v>#DIV/0!</v>
      </c>
      <c r="T64" s="525"/>
      <c r="V64" s="273"/>
      <c r="W64" s="273"/>
    </row>
    <row r="65" spans="1:23" s="5" customFormat="1" ht="12" customHeight="1" x14ac:dyDescent="0.2">
      <c r="A65" s="464"/>
      <c r="B65" s="328" t="s">
        <v>204</v>
      </c>
      <c r="C65" s="295"/>
      <c r="D65" s="296"/>
      <c r="E65" s="288"/>
      <c r="F65" s="261"/>
      <c r="G65" s="339"/>
      <c r="H65" s="476"/>
      <c r="I65" s="290"/>
      <c r="J65" s="339"/>
      <c r="K65" s="476"/>
      <c r="L65" s="290"/>
      <c r="M65" s="291"/>
      <c r="N65" s="292"/>
      <c r="O65" s="293"/>
      <c r="P65" s="4"/>
      <c r="Q65" s="297" t="e">
        <f>(IF(S91&lt;400,(300*W89),((300+(S91-400)*0.5)*W89)))+(IF(S91&lt;300,(300*W86),((300+(S91-300)*0.5)*W86)))</f>
        <v>#DIV/0!</v>
      </c>
      <c r="R65" s="300">
        <v>1</v>
      </c>
      <c r="S65" s="294" t="e">
        <f t="shared" si="3"/>
        <v>#DIV/0!</v>
      </c>
      <c r="T65" s="515"/>
      <c r="U65" s="4"/>
      <c r="V65" s="28"/>
      <c r="W65" s="273"/>
    </row>
    <row r="66" spans="1:23" s="5" customFormat="1" ht="12" customHeight="1" x14ac:dyDescent="0.2">
      <c r="A66" s="464"/>
      <c r="B66" s="331" t="s">
        <v>186</v>
      </c>
      <c r="C66" s="339"/>
      <c r="D66" s="476"/>
      <c r="E66" s="288"/>
      <c r="F66" s="261"/>
      <c r="G66" s="339"/>
      <c r="H66" s="476"/>
      <c r="I66" s="290"/>
      <c r="J66" s="339"/>
      <c r="K66" s="476"/>
      <c r="L66" s="290"/>
      <c r="M66" s="291"/>
      <c r="N66" s="292"/>
      <c r="O66" s="293"/>
      <c r="P66" s="4"/>
      <c r="Q66" s="297" t="e">
        <f>(250*W86)+(350*W89)</f>
        <v>#DIV/0!</v>
      </c>
      <c r="R66" s="300">
        <v>1</v>
      </c>
      <c r="S66" s="294" t="e">
        <f t="shared" si="3"/>
        <v>#DIV/0!</v>
      </c>
      <c r="T66" s="515"/>
      <c r="U66" s="4"/>
      <c r="V66" s="28"/>
      <c r="W66" s="273"/>
    </row>
    <row r="67" spans="1:23" s="5" customFormat="1" ht="12" customHeight="1" x14ac:dyDescent="0.2">
      <c r="A67" s="462"/>
      <c r="B67" s="328" t="s">
        <v>53</v>
      </c>
      <c r="C67" s="474"/>
      <c r="D67" s="476"/>
      <c r="E67" s="288"/>
      <c r="F67" s="333"/>
      <c r="G67" s="474"/>
      <c r="H67" s="476"/>
      <c r="I67" s="290"/>
      <c r="J67" s="474"/>
      <c r="K67" s="476"/>
      <c r="L67" s="290"/>
      <c r="M67" s="291"/>
      <c r="N67" s="292"/>
      <c r="O67" s="293"/>
      <c r="Q67" s="297">
        <v>100</v>
      </c>
      <c r="R67" s="300">
        <v>1</v>
      </c>
      <c r="S67" s="430">
        <f t="shared" ref="S67:S74" si="4">R67*Q67</f>
        <v>100</v>
      </c>
      <c r="T67" s="525"/>
      <c r="V67" s="273"/>
      <c r="W67" s="273"/>
    </row>
    <row r="68" spans="1:23" s="5" customFormat="1" ht="12" customHeight="1" x14ac:dyDescent="0.2">
      <c r="A68" s="462"/>
      <c r="B68" s="328" t="s">
        <v>54</v>
      </c>
      <c r="C68" s="339"/>
      <c r="D68" s="477"/>
      <c r="E68" s="288"/>
      <c r="F68" s="333"/>
      <c r="G68" s="339"/>
      <c r="H68" s="477"/>
      <c r="I68" s="290"/>
      <c r="J68" s="339"/>
      <c r="K68" s="477"/>
      <c r="L68" s="290"/>
      <c r="M68" s="291"/>
      <c r="N68" s="479"/>
      <c r="O68" s="293"/>
      <c r="Q68" s="297" t="e">
        <f>(150*W86)+(200*W89)</f>
        <v>#DIV/0!</v>
      </c>
      <c r="R68" s="300">
        <v>1</v>
      </c>
      <c r="S68" s="430" t="e">
        <f t="shared" si="4"/>
        <v>#DIV/0!</v>
      </c>
      <c r="T68" s="525"/>
      <c r="V68" s="273"/>
      <c r="W68" s="273"/>
    </row>
    <row r="69" spans="1:23" s="5" customFormat="1" ht="12" customHeight="1" x14ac:dyDescent="0.2">
      <c r="A69" s="462"/>
      <c r="B69" s="328" t="s">
        <v>55</v>
      </c>
      <c r="C69" s="339"/>
      <c r="D69" s="476"/>
      <c r="E69" s="288"/>
      <c r="F69" s="333"/>
      <c r="G69" s="339"/>
      <c r="H69" s="476"/>
      <c r="I69" s="290"/>
      <c r="J69" s="339"/>
      <c r="K69" s="476"/>
      <c r="L69" s="290"/>
      <c r="M69" s="291"/>
      <c r="N69" s="327"/>
      <c r="O69" s="293"/>
      <c r="Q69" s="297" t="e">
        <f>(110*W86)+(200*W89)</f>
        <v>#DIV/0!</v>
      </c>
      <c r="R69" s="300">
        <v>1</v>
      </c>
      <c r="S69" s="430" t="e">
        <f t="shared" si="4"/>
        <v>#DIV/0!</v>
      </c>
      <c r="T69" s="525"/>
      <c r="V69" s="273"/>
      <c r="W69" s="273"/>
    </row>
    <row r="70" spans="1:23" s="5" customFormat="1" ht="12" customHeight="1" x14ac:dyDescent="0.2">
      <c r="A70" s="464"/>
      <c r="B70" s="331" t="s">
        <v>58</v>
      </c>
      <c r="C70" s="339"/>
      <c r="D70" s="478"/>
      <c r="E70" s="288"/>
      <c r="F70" s="333"/>
      <c r="G70" s="339"/>
      <c r="H70" s="478"/>
      <c r="I70" s="290"/>
      <c r="J70" s="339"/>
      <c r="K70" s="478"/>
      <c r="L70" s="290"/>
      <c r="M70" s="291"/>
      <c r="N70" s="327"/>
      <c r="O70" s="293"/>
      <c r="Q70" s="297" t="e">
        <f>(120*W86)+(150*W89)</f>
        <v>#DIV/0!</v>
      </c>
      <c r="R70" s="300">
        <v>1</v>
      </c>
      <c r="S70" s="430" t="e">
        <f t="shared" si="4"/>
        <v>#DIV/0!</v>
      </c>
      <c r="T70" s="525"/>
      <c r="V70" s="273"/>
      <c r="W70" s="273"/>
    </row>
    <row r="71" spans="1:23" s="5" customFormat="1" ht="12" customHeight="1" x14ac:dyDescent="0.2">
      <c r="A71" s="462"/>
      <c r="B71" s="328" t="s">
        <v>187</v>
      </c>
      <c r="C71" s="475"/>
      <c r="D71" s="325"/>
      <c r="E71" s="288"/>
      <c r="F71" s="336"/>
      <c r="G71" s="475"/>
      <c r="H71" s="325"/>
      <c r="I71" s="290"/>
      <c r="J71" s="475"/>
      <c r="K71" s="325"/>
      <c r="L71" s="290"/>
      <c r="M71" s="291"/>
      <c r="N71" s="327"/>
      <c r="O71" s="293"/>
      <c r="P71" s="35"/>
      <c r="Q71" s="291">
        <v>100</v>
      </c>
      <c r="R71" s="292">
        <v>1</v>
      </c>
      <c r="S71" s="294">
        <f t="shared" si="4"/>
        <v>100</v>
      </c>
      <c r="T71" s="548"/>
      <c r="U71" s="35"/>
      <c r="V71" s="337"/>
      <c r="W71" s="273"/>
    </row>
    <row r="72" spans="1:23" s="5" customFormat="1" ht="12" customHeight="1" x14ac:dyDescent="0.2">
      <c r="A72" s="462"/>
      <c r="B72" s="328" t="s">
        <v>188</v>
      </c>
      <c r="C72" s="339"/>
      <c r="D72" s="476"/>
      <c r="E72" s="288"/>
      <c r="F72" s="261"/>
      <c r="G72" s="339"/>
      <c r="H72" s="476"/>
      <c r="I72" s="290"/>
      <c r="J72" s="339"/>
      <c r="K72" s="476"/>
      <c r="L72" s="290"/>
      <c r="M72" s="291"/>
      <c r="N72" s="292"/>
      <c r="O72" s="293"/>
      <c r="P72" s="4"/>
      <c r="Q72" s="297">
        <v>150</v>
      </c>
      <c r="R72" s="300">
        <f>ROUNDUP(S91/200,0)</f>
        <v>0</v>
      </c>
      <c r="S72" s="294">
        <f t="shared" si="4"/>
        <v>0</v>
      </c>
      <c r="T72" s="515"/>
      <c r="U72" s="4"/>
      <c r="V72" s="28"/>
      <c r="W72" s="273"/>
    </row>
    <row r="73" spans="1:23" s="5" customFormat="1" ht="12" customHeight="1" x14ac:dyDescent="0.2">
      <c r="A73" s="462"/>
      <c r="B73" s="328" t="s">
        <v>189</v>
      </c>
      <c r="C73" s="338"/>
      <c r="D73" s="476"/>
      <c r="E73" s="288"/>
      <c r="F73" s="261"/>
      <c r="G73" s="339"/>
      <c r="H73" s="476"/>
      <c r="I73" s="290"/>
      <c r="J73" s="338"/>
      <c r="K73" s="476"/>
      <c r="L73" s="290"/>
      <c r="M73" s="291"/>
      <c r="N73" s="292"/>
      <c r="O73" s="293"/>
      <c r="P73" s="4"/>
      <c r="Q73" s="297" t="e">
        <f>((35*W86)+(50*W89))</f>
        <v>#DIV/0!</v>
      </c>
      <c r="R73" s="300">
        <v>1</v>
      </c>
      <c r="S73" s="294" t="e">
        <f t="shared" si="4"/>
        <v>#DIV/0!</v>
      </c>
      <c r="T73" s="515"/>
      <c r="U73" s="4"/>
      <c r="V73" s="28"/>
      <c r="W73" s="273"/>
    </row>
    <row r="74" spans="1:23" s="5" customFormat="1" ht="12" customHeight="1" x14ac:dyDescent="0.2">
      <c r="A74" s="462"/>
      <c r="B74" s="328" t="s">
        <v>78</v>
      </c>
      <c r="C74" s="338"/>
      <c r="D74" s="476"/>
      <c r="E74" s="288"/>
      <c r="F74" s="261"/>
      <c r="G74" s="339"/>
      <c r="H74" s="476"/>
      <c r="I74" s="290"/>
      <c r="J74" s="338"/>
      <c r="K74" s="476"/>
      <c r="L74" s="290"/>
      <c r="M74" s="291"/>
      <c r="N74" s="292"/>
      <c r="O74" s="293"/>
      <c r="P74" s="4"/>
      <c r="Q74" s="335">
        <f>IF(S91&lt;300,300,((300+(S91-300)*0.5)))</f>
        <v>300</v>
      </c>
      <c r="R74" s="300">
        <v>1</v>
      </c>
      <c r="S74" s="294">
        <f t="shared" si="4"/>
        <v>300</v>
      </c>
      <c r="T74" s="515"/>
      <c r="U74" s="4"/>
      <c r="V74" s="28"/>
      <c r="W74" s="273"/>
    </row>
    <row r="75" spans="1:23" s="5" customFormat="1" ht="12" customHeight="1" x14ac:dyDescent="0.2">
      <c r="A75" s="463"/>
      <c r="B75" s="329"/>
      <c r="C75" s="275"/>
      <c r="D75" s="276"/>
      <c r="E75" s="316"/>
      <c r="F75" s="261"/>
      <c r="G75" s="340"/>
      <c r="H75" s="276"/>
      <c r="I75" s="316"/>
      <c r="J75" s="275"/>
      <c r="K75" s="276"/>
      <c r="L75" s="316"/>
      <c r="M75" s="275"/>
      <c r="N75" s="276"/>
      <c r="O75" s="330"/>
      <c r="P75" s="4"/>
      <c r="Q75" s="280"/>
      <c r="R75" s="281"/>
      <c r="S75" s="294"/>
      <c r="T75" s="515"/>
      <c r="U75" s="4"/>
      <c r="V75" s="28"/>
      <c r="W75" s="273"/>
    </row>
    <row r="76" spans="1:23" s="438" customFormat="1" ht="12" customHeight="1" x14ac:dyDescent="0.2">
      <c r="A76" s="609" t="s">
        <v>22</v>
      </c>
      <c r="B76" s="610"/>
      <c r="C76" s="439"/>
      <c r="D76" s="440"/>
      <c r="E76" s="433">
        <f>SUM(E77:E84)</f>
        <v>0</v>
      </c>
      <c r="F76" s="434"/>
      <c r="G76" s="439"/>
      <c r="H76" s="440"/>
      <c r="I76" s="433">
        <f>SUM(I77:I84)</f>
        <v>0</v>
      </c>
      <c r="J76" s="439"/>
      <c r="K76" s="440"/>
      <c r="L76" s="433">
        <f>SUM(L77:L84)</f>
        <v>0</v>
      </c>
      <c r="M76" s="439"/>
      <c r="N76" s="440"/>
      <c r="O76" s="433">
        <f>SUM(O77:O84)</f>
        <v>0</v>
      </c>
      <c r="P76" s="435"/>
      <c r="Q76" s="441"/>
      <c r="R76" s="442"/>
      <c r="S76" s="428" t="e">
        <f>SUM(S77:S84)</f>
        <v>#DIV/0!</v>
      </c>
      <c r="T76" s="526"/>
      <c r="U76" s="435"/>
      <c r="V76" s="435"/>
    </row>
    <row r="77" spans="1:23" s="20" customFormat="1" ht="12" customHeight="1" x14ac:dyDescent="0.2">
      <c r="A77" s="459"/>
      <c r="B77" s="298" t="s">
        <v>61</v>
      </c>
      <c r="C77" s="286"/>
      <c r="D77" s="287"/>
      <c r="E77" s="288"/>
      <c r="F77" s="277"/>
      <c r="G77" s="286"/>
      <c r="H77" s="287"/>
      <c r="I77" s="290"/>
      <c r="J77" s="286"/>
      <c r="K77" s="287"/>
      <c r="L77" s="288"/>
      <c r="M77" s="291"/>
      <c r="N77" s="292"/>
      <c r="O77" s="293"/>
      <c r="P77" s="19"/>
      <c r="Q77" s="291">
        <v>150</v>
      </c>
      <c r="R77" s="292">
        <v>1</v>
      </c>
      <c r="S77" s="294">
        <f t="shared" ref="S77:S83" si="5">R77*Q77</f>
        <v>150</v>
      </c>
      <c r="T77" s="515"/>
      <c r="U77" s="19"/>
      <c r="V77" s="283"/>
      <c r="W77" s="284"/>
    </row>
    <row r="78" spans="1:23" s="20" customFormat="1" ht="12" customHeight="1" x14ac:dyDescent="0.2">
      <c r="A78" s="459"/>
      <c r="B78" s="298" t="s">
        <v>62</v>
      </c>
      <c r="C78" s="295"/>
      <c r="D78" s="296"/>
      <c r="E78" s="288"/>
      <c r="F78" s="277"/>
      <c r="G78" s="295"/>
      <c r="H78" s="296"/>
      <c r="I78" s="290"/>
      <c r="J78" s="295"/>
      <c r="K78" s="296"/>
      <c r="L78" s="341"/>
      <c r="M78" s="291"/>
      <c r="N78" s="292"/>
      <c r="O78" s="293"/>
      <c r="P78" s="19"/>
      <c r="Q78" s="297" t="e">
        <f>(375*W86)+(250*W89)</f>
        <v>#DIV/0!</v>
      </c>
      <c r="R78" s="300">
        <v>1</v>
      </c>
      <c r="S78" s="294" t="e">
        <f t="shared" si="5"/>
        <v>#DIV/0!</v>
      </c>
      <c r="T78" s="515"/>
      <c r="U78" s="19"/>
      <c r="V78" s="283"/>
      <c r="W78" s="284"/>
    </row>
    <row r="79" spans="1:23" s="20" customFormat="1" ht="12" customHeight="1" x14ac:dyDescent="0.2">
      <c r="A79" s="459"/>
      <c r="B79" s="298" t="s">
        <v>63</v>
      </c>
      <c r="C79" s="295"/>
      <c r="D79" s="296"/>
      <c r="E79" s="288"/>
      <c r="F79" s="277"/>
      <c r="G79" s="295"/>
      <c r="H79" s="296"/>
      <c r="I79" s="290"/>
      <c r="J79" s="295"/>
      <c r="K79" s="296"/>
      <c r="L79" s="341"/>
      <c r="M79" s="291"/>
      <c r="N79" s="292"/>
      <c r="O79" s="293"/>
      <c r="P79" s="19"/>
      <c r="Q79" s="297">
        <v>375</v>
      </c>
      <c r="R79" s="300">
        <v>1</v>
      </c>
      <c r="S79" s="294">
        <f t="shared" si="5"/>
        <v>375</v>
      </c>
      <c r="T79" s="515"/>
      <c r="U79" s="19"/>
      <c r="V79" s="283"/>
      <c r="W79" s="284"/>
    </row>
    <row r="80" spans="1:23" s="5" customFormat="1" ht="12" customHeight="1" x14ac:dyDescent="0.2">
      <c r="A80" s="462"/>
      <c r="B80" s="328" t="s">
        <v>190</v>
      </c>
      <c r="C80" s="295"/>
      <c r="D80" s="296"/>
      <c r="E80" s="288"/>
      <c r="F80" s="261"/>
      <c r="G80" s="295"/>
      <c r="H80" s="296"/>
      <c r="I80" s="290"/>
      <c r="J80" s="295"/>
      <c r="K80" s="296"/>
      <c r="L80" s="315"/>
      <c r="M80" s="291"/>
      <c r="N80" s="292"/>
      <c r="O80" s="293"/>
      <c r="P80" s="4"/>
      <c r="Q80" s="297">
        <f>IF(S91&lt;300,200,((200+(S91-300)*0.667)))</f>
        <v>200</v>
      </c>
      <c r="R80" s="300">
        <v>1</v>
      </c>
      <c r="S80" s="294">
        <f t="shared" si="5"/>
        <v>200</v>
      </c>
      <c r="T80" s="515"/>
      <c r="U80" s="4"/>
      <c r="V80" s="28"/>
      <c r="W80" s="273"/>
    </row>
    <row r="81" spans="1:24" s="5" customFormat="1" ht="12" customHeight="1" x14ac:dyDescent="0.2">
      <c r="A81" s="468"/>
      <c r="B81" s="359" t="s">
        <v>64</v>
      </c>
      <c r="C81" s="498"/>
      <c r="D81" s="276"/>
      <c r="E81" s="288"/>
      <c r="F81" s="261"/>
      <c r="G81" s="275"/>
      <c r="H81" s="276"/>
      <c r="I81" s="290"/>
      <c r="J81" s="275"/>
      <c r="K81" s="276"/>
      <c r="L81" s="316"/>
      <c r="M81" s="291"/>
      <c r="N81" s="292"/>
      <c r="O81" s="293"/>
      <c r="P81" s="4"/>
      <c r="Q81" s="280">
        <v>400</v>
      </c>
      <c r="R81" s="281">
        <v>1</v>
      </c>
      <c r="S81" s="294">
        <f t="shared" si="5"/>
        <v>400</v>
      </c>
      <c r="T81" s="515"/>
      <c r="U81" s="4"/>
    </row>
    <row r="82" spans="1:24" s="5" customFormat="1" ht="12" customHeight="1" x14ac:dyDescent="0.2">
      <c r="A82" s="468"/>
      <c r="B82" s="285" t="s">
        <v>65</v>
      </c>
      <c r="C82" s="498"/>
      <c r="D82" s="276"/>
      <c r="E82" s="288"/>
      <c r="F82" s="261"/>
      <c r="G82" s="275"/>
      <c r="H82" s="276"/>
      <c r="I82" s="290"/>
      <c r="J82" s="275"/>
      <c r="K82" s="276"/>
      <c r="L82" s="316"/>
      <c r="M82" s="291"/>
      <c r="N82" s="292"/>
      <c r="O82" s="293"/>
      <c r="P82" s="4"/>
      <c r="Q82" s="280">
        <f>IF(S91&lt;300,200,((200+(S91-300)*0.333)))</f>
        <v>200</v>
      </c>
      <c r="R82" s="281">
        <v>1</v>
      </c>
      <c r="S82" s="294">
        <f t="shared" si="5"/>
        <v>200</v>
      </c>
      <c r="T82" s="515"/>
      <c r="U82" s="4"/>
    </row>
    <row r="83" spans="1:24" s="5" customFormat="1" ht="12" customHeight="1" x14ac:dyDescent="0.2">
      <c r="A83" s="468"/>
      <c r="B83" s="285" t="s">
        <v>197</v>
      </c>
      <c r="C83" s="498"/>
      <c r="D83" s="276"/>
      <c r="E83" s="288"/>
      <c r="F83" s="261"/>
      <c r="G83" s="275"/>
      <c r="H83" s="276"/>
      <c r="I83" s="290"/>
      <c r="J83" s="275"/>
      <c r="K83" s="276"/>
      <c r="L83" s="316"/>
      <c r="M83" s="291"/>
      <c r="N83" s="292"/>
      <c r="O83" s="293"/>
      <c r="P83" s="4"/>
      <c r="Q83" s="280">
        <v>200</v>
      </c>
      <c r="R83" s="281">
        <v>1</v>
      </c>
      <c r="S83" s="294">
        <f t="shared" si="5"/>
        <v>200</v>
      </c>
      <c r="T83" s="515"/>
      <c r="U83" s="4"/>
      <c r="V83" s="1"/>
      <c r="W83" s="1"/>
    </row>
    <row r="84" spans="1:24" s="5" customFormat="1" ht="12" customHeight="1" x14ac:dyDescent="0.2">
      <c r="A84" s="463"/>
      <c r="B84" s="507"/>
      <c r="C84" s="498"/>
      <c r="D84" s="276"/>
      <c r="E84" s="316"/>
      <c r="F84" s="261"/>
      <c r="G84" s="275"/>
      <c r="H84" s="276"/>
      <c r="I84" s="316"/>
      <c r="J84" s="275"/>
      <c r="K84" s="276"/>
      <c r="L84" s="316"/>
      <c r="M84" s="275"/>
      <c r="N84" s="276"/>
      <c r="O84" s="330"/>
      <c r="P84" s="4"/>
      <c r="Q84" s="280"/>
      <c r="R84" s="281"/>
      <c r="S84" s="294"/>
      <c r="T84" s="515"/>
      <c r="U84" s="4"/>
      <c r="V84" s="1"/>
      <c r="W84" s="1"/>
    </row>
    <row r="85" spans="1:24" s="438" customFormat="1" ht="12" customHeight="1" x14ac:dyDescent="0.2">
      <c r="A85" s="609" t="s">
        <v>24</v>
      </c>
      <c r="B85" s="610"/>
      <c r="C85" s="439"/>
      <c r="D85" s="440"/>
      <c r="E85" s="433">
        <f>SUM(E86:E87)</f>
        <v>0</v>
      </c>
      <c r="F85" s="434"/>
      <c r="G85" s="439"/>
      <c r="H85" s="440"/>
      <c r="I85" s="433">
        <f>SUM(I86:I87)</f>
        <v>0</v>
      </c>
      <c r="J85" s="439"/>
      <c r="K85" s="440"/>
      <c r="L85" s="433">
        <f>SUM(L86:L87)</f>
        <v>0</v>
      </c>
      <c r="M85" s="439"/>
      <c r="N85" s="440"/>
      <c r="O85" s="433">
        <f>SUM(O86:O87)</f>
        <v>0</v>
      </c>
      <c r="P85" s="435"/>
      <c r="Q85" s="441"/>
      <c r="R85" s="442"/>
      <c r="S85" s="428">
        <v>0</v>
      </c>
      <c r="T85" s="526"/>
      <c r="U85" s="435"/>
      <c r="V85" s="576"/>
      <c r="W85" s="4"/>
    </row>
    <row r="86" spans="1:24" s="5" customFormat="1" ht="12" customHeight="1" x14ac:dyDescent="0.2">
      <c r="A86" s="465"/>
      <c r="B86" s="328" t="s">
        <v>52</v>
      </c>
      <c r="C86" s="286"/>
      <c r="D86" s="287"/>
      <c r="E86" s="288"/>
      <c r="F86" s="261"/>
      <c r="G86" s="286"/>
      <c r="H86" s="287"/>
      <c r="I86" s="290"/>
      <c r="J86" s="286"/>
      <c r="K86" s="287"/>
      <c r="L86" s="341"/>
      <c r="M86" s="291"/>
      <c r="N86" s="292"/>
      <c r="O86" s="293"/>
      <c r="P86" s="4"/>
      <c r="Q86" s="291"/>
      <c r="R86" s="342"/>
      <c r="S86" s="294"/>
      <c r="T86" s="515"/>
      <c r="U86" s="4"/>
      <c r="V86" s="577"/>
      <c r="W86" s="578" t="e">
        <f>S92/S91</f>
        <v>#DIV/0!</v>
      </c>
      <c r="X86" s="5" t="s">
        <v>253</v>
      </c>
    </row>
    <row r="87" spans="1:24" s="5" customFormat="1" ht="12" customHeight="1" thickBot="1" x14ac:dyDescent="0.25">
      <c r="A87" s="466"/>
      <c r="B87" s="343"/>
      <c r="C87" s="344"/>
      <c r="D87" s="345"/>
      <c r="E87" s="346"/>
      <c r="F87" s="261"/>
      <c r="G87" s="347"/>
      <c r="H87" s="345"/>
      <c r="I87" s="346"/>
      <c r="J87" s="344"/>
      <c r="K87" s="345"/>
      <c r="L87" s="346"/>
      <c r="M87" s="344"/>
      <c r="N87" s="345"/>
      <c r="O87" s="348"/>
      <c r="P87" s="4"/>
      <c r="Q87" s="280"/>
      <c r="R87" s="281"/>
      <c r="S87" s="349"/>
      <c r="T87" s="516"/>
      <c r="U87" s="4"/>
      <c r="V87" s="236"/>
      <c r="W87" s="4"/>
    </row>
    <row r="88" spans="1:24" s="5" customFormat="1" ht="12" customHeight="1" x14ac:dyDescent="0.2">
      <c r="A88" s="467"/>
      <c r="B88" s="350"/>
      <c r="C88" s="351"/>
      <c r="D88" s="352"/>
      <c r="E88" s="353"/>
      <c r="F88" s="261"/>
      <c r="G88" s="354"/>
      <c r="H88" s="352"/>
      <c r="I88" s="353"/>
      <c r="J88" s="351"/>
      <c r="K88" s="352"/>
      <c r="L88" s="353"/>
      <c r="M88" s="351"/>
      <c r="N88" s="352"/>
      <c r="O88" s="355"/>
      <c r="P88" s="4"/>
      <c r="Q88" s="356"/>
      <c r="R88" s="357"/>
      <c r="S88" s="358"/>
      <c r="T88" s="529"/>
      <c r="U88" s="4"/>
      <c r="V88" s="576"/>
      <c r="W88" s="4"/>
    </row>
    <row r="89" spans="1:24" s="5" customFormat="1" ht="12" customHeight="1" x14ac:dyDescent="0.2">
      <c r="A89" s="468"/>
      <c r="B89" s="359" t="s">
        <v>92</v>
      </c>
      <c r="C89" s="360"/>
      <c r="D89" s="361"/>
      <c r="E89" s="362">
        <f>SUM(E7+E16+E26+E35+E39+E45+E48+E55+E60+E76+E85)</f>
        <v>0</v>
      </c>
      <c r="F89" s="261"/>
      <c r="G89" s="295"/>
      <c r="H89" s="361"/>
      <c r="I89" s="362">
        <f>SUM(I7+I16+I26+I35+I39+I45+I48+I55+I60+I76+I85)</f>
        <v>0</v>
      </c>
      <c r="J89" s="360"/>
      <c r="K89" s="361"/>
      <c r="L89" s="362">
        <f>SUM(L7+L16+L26+L35+L39+L45+L48+L55+L60+L76+L85)</f>
        <v>0</v>
      </c>
      <c r="M89" s="360"/>
      <c r="N89" s="361"/>
      <c r="O89" s="362">
        <f>SUM(O7+O16+O26+O35+O39+O45+O48+O55+O60+O76+O85)</f>
        <v>0</v>
      </c>
      <c r="P89" s="4"/>
      <c r="Q89" s="297"/>
      <c r="R89" s="363"/>
      <c r="S89" s="364" t="e">
        <f>S7+S16+S26+S35+S39+S45+S48+S55+S60+S76+S85</f>
        <v>#DIV/0!</v>
      </c>
      <c r="T89" s="528"/>
      <c r="U89" s="4"/>
      <c r="V89" s="577"/>
      <c r="W89" s="578" t="e">
        <f>S93/S91</f>
        <v>#DIV/0!</v>
      </c>
      <c r="X89" s="5" t="s">
        <v>254</v>
      </c>
    </row>
    <row r="90" spans="1:24" s="5" customFormat="1" ht="12" customHeight="1" x14ac:dyDescent="0.2">
      <c r="A90" s="468"/>
      <c r="B90" s="359"/>
      <c r="C90" s="360"/>
      <c r="D90" s="361"/>
      <c r="E90" s="362"/>
      <c r="F90" s="261"/>
      <c r="G90" s="295"/>
      <c r="H90" s="361"/>
      <c r="I90" s="365"/>
      <c r="J90" s="360"/>
      <c r="K90" s="361"/>
      <c r="L90" s="362"/>
      <c r="M90" s="360"/>
      <c r="N90" s="361"/>
      <c r="O90" s="362"/>
      <c r="P90" s="4"/>
      <c r="Q90" s="297"/>
      <c r="R90" s="363"/>
      <c r="S90" s="366"/>
      <c r="T90" s="530"/>
      <c r="V90" s="80"/>
      <c r="W90" s="80"/>
    </row>
    <row r="91" spans="1:24" s="5" customFormat="1" ht="12" customHeight="1" x14ac:dyDescent="0.2">
      <c r="A91" s="468"/>
      <c r="B91" s="359" t="s">
        <v>217</v>
      </c>
      <c r="C91" s="367"/>
      <c r="D91" s="361"/>
      <c r="E91" s="368"/>
      <c r="F91" s="261"/>
      <c r="G91" s="369"/>
      <c r="H91" s="361"/>
      <c r="I91" s="370"/>
      <c r="J91" s="367"/>
      <c r="K91" s="361"/>
      <c r="L91" s="368"/>
      <c r="M91" s="367"/>
      <c r="N91" s="361"/>
      <c r="O91" s="371"/>
      <c r="P91" s="4"/>
      <c r="Q91" s="372"/>
      <c r="R91" s="363"/>
      <c r="S91" s="587">
        <f>S92+S93</f>
        <v>0</v>
      </c>
      <c r="T91" s="586" t="s">
        <v>231</v>
      </c>
    </row>
    <row r="92" spans="1:24" s="5" customFormat="1" ht="12" customHeight="1" x14ac:dyDescent="0.2">
      <c r="A92" s="468"/>
      <c r="B92" s="359"/>
      <c r="C92" s="367"/>
      <c r="D92" s="361"/>
      <c r="E92" s="373"/>
      <c r="F92" s="261"/>
      <c r="G92" s="369"/>
      <c r="H92" s="361"/>
      <c r="I92" s="374"/>
      <c r="J92" s="367"/>
      <c r="K92" s="361"/>
      <c r="L92" s="373"/>
      <c r="M92" s="367"/>
      <c r="N92" s="361"/>
      <c r="O92" s="375"/>
      <c r="P92" s="4"/>
      <c r="Q92" s="372"/>
      <c r="R92" s="363"/>
      <c r="S92" s="588"/>
      <c r="T92" s="586" t="s">
        <v>249</v>
      </c>
    </row>
    <row r="93" spans="1:24" s="5" customFormat="1" ht="12" customHeight="1" x14ac:dyDescent="0.2">
      <c r="A93" s="468"/>
      <c r="B93" s="359"/>
      <c r="C93" s="367"/>
      <c r="D93" s="361"/>
      <c r="E93" s="373"/>
      <c r="F93" s="261"/>
      <c r="G93" s="369"/>
      <c r="H93" s="361"/>
      <c r="I93" s="374"/>
      <c r="J93" s="367"/>
      <c r="K93" s="361"/>
      <c r="L93" s="373"/>
      <c r="M93" s="367"/>
      <c r="N93" s="361"/>
      <c r="O93" s="375"/>
      <c r="P93" s="4"/>
      <c r="Q93" s="372"/>
      <c r="R93" s="363"/>
      <c r="S93" s="588"/>
      <c r="T93" s="586" t="s">
        <v>232</v>
      </c>
    </row>
    <row r="94" spans="1:24" s="5" customFormat="1" ht="12.75" x14ac:dyDescent="0.2">
      <c r="A94" s="607" t="s">
        <v>219</v>
      </c>
      <c r="B94" s="608"/>
      <c r="C94" s="117"/>
      <c r="D94" s="126"/>
      <c r="E94" s="173"/>
      <c r="F94" s="4"/>
      <c r="G94" s="117"/>
      <c r="H94" s="568" t="s">
        <v>227</v>
      </c>
      <c r="I94" s="173">
        <f>SUM(I95:I103)</f>
        <v>0</v>
      </c>
      <c r="J94" s="117"/>
      <c r="K94" s="568" t="s">
        <v>227</v>
      </c>
      <c r="L94" s="173">
        <f>SUM(L95:L103)</f>
        <v>0</v>
      </c>
      <c r="M94" s="117"/>
      <c r="N94" s="568" t="s">
        <v>227</v>
      </c>
      <c r="O94" s="173">
        <f>SUM(O95:O103)</f>
        <v>0</v>
      </c>
      <c r="P94" s="4"/>
      <c r="Q94" s="117"/>
      <c r="R94" s="126"/>
      <c r="S94" s="217"/>
      <c r="T94" s="517"/>
      <c r="U94" s="236"/>
      <c r="V94" s="4"/>
      <c r="W94" s="4"/>
    </row>
    <row r="95" spans="1:24" s="5" customFormat="1" ht="12.75" x14ac:dyDescent="0.2">
      <c r="A95" s="422"/>
      <c r="B95" s="52" t="s">
        <v>228</v>
      </c>
      <c r="C95" s="569"/>
      <c r="D95" s="570"/>
      <c r="E95" s="571"/>
      <c r="F95" s="4"/>
      <c r="G95" s="569"/>
      <c r="H95" s="54" t="e">
        <f>I95/I105</f>
        <v>#DIV/0!</v>
      </c>
      <c r="I95" s="56"/>
      <c r="J95" s="569"/>
      <c r="K95" s="54" t="e">
        <f>L95/L105</f>
        <v>#DIV/0!</v>
      </c>
      <c r="L95" s="56"/>
      <c r="M95" s="569"/>
      <c r="N95" s="54" t="e">
        <f>O95/O105</f>
        <v>#DIV/0!</v>
      </c>
      <c r="O95" s="574"/>
      <c r="P95" s="4"/>
      <c r="Q95" s="68"/>
      <c r="R95" s="567"/>
      <c r="S95" s="558"/>
      <c r="T95" s="580" t="s">
        <v>242</v>
      </c>
      <c r="U95" s="236"/>
      <c r="V95" s="4"/>
      <c r="W95" s="4"/>
    </row>
    <row r="96" spans="1:24" s="5" customFormat="1" ht="12.75" x14ac:dyDescent="0.2">
      <c r="A96" s="422"/>
      <c r="B96" s="52"/>
      <c r="C96" s="569"/>
      <c r="D96" s="570"/>
      <c r="E96" s="571"/>
      <c r="F96" s="4"/>
      <c r="G96" s="569"/>
      <c r="H96" s="54" t="e">
        <f>I96/I105</f>
        <v>#DIV/0!</v>
      </c>
      <c r="I96" s="56"/>
      <c r="J96" s="569"/>
      <c r="K96" s="54" t="e">
        <f>L96/L105</f>
        <v>#DIV/0!</v>
      </c>
      <c r="L96" s="56"/>
      <c r="M96" s="569"/>
      <c r="N96" s="54" t="e">
        <f>O96/O105</f>
        <v>#DIV/0!</v>
      </c>
      <c r="O96" s="56"/>
      <c r="P96" s="4"/>
      <c r="Q96" s="68"/>
      <c r="R96" s="567"/>
      <c r="S96" s="558"/>
      <c r="T96" s="580" t="s">
        <v>244</v>
      </c>
      <c r="U96" s="236"/>
      <c r="V96" s="4"/>
      <c r="W96" s="4"/>
    </row>
    <row r="97" spans="1:23" s="5" customFormat="1" ht="12.75" x14ac:dyDescent="0.2">
      <c r="A97" s="422"/>
      <c r="B97" s="52"/>
      <c r="C97" s="569"/>
      <c r="D97" s="570"/>
      <c r="E97" s="571"/>
      <c r="F97" s="4"/>
      <c r="G97" s="569"/>
      <c r="H97" s="54" t="e">
        <f>I97/I105</f>
        <v>#DIV/0!</v>
      </c>
      <c r="I97" s="56"/>
      <c r="J97" s="569"/>
      <c r="K97" s="54" t="e">
        <f>L97/L105</f>
        <v>#DIV/0!</v>
      </c>
      <c r="L97" s="56"/>
      <c r="M97" s="569"/>
      <c r="N97" s="54" t="e">
        <f>O97/O105</f>
        <v>#DIV/0!</v>
      </c>
      <c r="O97" s="56"/>
      <c r="P97" s="4"/>
      <c r="Q97" s="68"/>
      <c r="R97" s="567"/>
      <c r="S97" s="558"/>
      <c r="T97" s="580" t="s">
        <v>245</v>
      </c>
      <c r="U97" s="236"/>
      <c r="V97" s="4"/>
      <c r="W97" s="4"/>
    </row>
    <row r="98" spans="1:23" s="5" customFormat="1" ht="12.75" x14ac:dyDescent="0.2">
      <c r="A98" s="422"/>
      <c r="B98" s="52"/>
      <c r="C98" s="569"/>
      <c r="D98" s="570"/>
      <c r="E98" s="571"/>
      <c r="F98" s="4"/>
      <c r="G98" s="569"/>
      <c r="H98" s="54" t="e">
        <f>I98/I105</f>
        <v>#DIV/0!</v>
      </c>
      <c r="I98" s="56"/>
      <c r="J98" s="569"/>
      <c r="K98" s="54" t="e">
        <f>L98/L105</f>
        <v>#DIV/0!</v>
      </c>
      <c r="L98" s="56"/>
      <c r="M98" s="569"/>
      <c r="N98" s="54" t="e">
        <f>O98/O105</f>
        <v>#DIV/0!</v>
      </c>
      <c r="O98" s="56"/>
      <c r="P98" s="4"/>
      <c r="Q98" s="68"/>
      <c r="R98" s="567"/>
      <c r="S98" s="558"/>
      <c r="T98" s="581" t="s">
        <v>237</v>
      </c>
      <c r="U98" s="236"/>
      <c r="V98" s="4"/>
      <c r="W98" s="4"/>
    </row>
    <row r="99" spans="1:23" s="5" customFormat="1" ht="12.75" x14ac:dyDescent="0.2">
      <c r="A99" s="422"/>
      <c r="B99" s="108" t="s">
        <v>246</v>
      </c>
      <c r="C99" s="569"/>
      <c r="D99" s="570"/>
      <c r="E99" s="571"/>
      <c r="F99" s="4"/>
      <c r="G99" s="569"/>
      <c r="H99" s="54" t="e">
        <f>I99/I105</f>
        <v>#DIV/0!</v>
      </c>
      <c r="I99" s="56"/>
      <c r="J99" s="569"/>
      <c r="K99" s="54" t="e">
        <f>L99/L105</f>
        <v>#DIV/0!</v>
      </c>
      <c r="L99" s="56"/>
      <c r="M99" s="569"/>
      <c r="N99" s="54" t="e">
        <f>O99/O105</f>
        <v>#DIV/0!</v>
      </c>
      <c r="O99" s="56"/>
      <c r="P99" s="4"/>
      <c r="Q99" s="68"/>
      <c r="R99" s="567"/>
      <c r="S99" s="558"/>
      <c r="T99" s="581" t="s">
        <v>238</v>
      </c>
      <c r="U99" s="236"/>
      <c r="V99" s="4"/>
      <c r="W99" s="4"/>
    </row>
    <row r="100" spans="1:23" s="5" customFormat="1" ht="12.75" x14ac:dyDescent="0.2">
      <c r="A100" s="422"/>
      <c r="B100" s="52" t="s">
        <v>220</v>
      </c>
      <c r="C100" s="569"/>
      <c r="D100" s="570"/>
      <c r="E100" s="571"/>
      <c r="F100" s="4"/>
      <c r="G100" s="569"/>
      <c r="H100" s="54" t="e">
        <f>I100/I105</f>
        <v>#DIV/0!</v>
      </c>
      <c r="I100" s="56"/>
      <c r="J100" s="569"/>
      <c r="K100" s="54" t="e">
        <f>L100/L105</f>
        <v>#DIV/0!</v>
      </c>
      <c r="L100" s="56"/>
      <c r="M100" s="569"/>
      <c r="N100" s="54" t="e">
        <f>O100/O105</f>
        <v>#DIV/0!</v>
      </c>
      <c r="O100" s="56"/>
      <c r="P100" s="4"/>
      <c r="Q100" s="68"/>
      <c r="R100" s="551"/>
      <c r="S100" s="558"/>
      <c r="T100" s="581" t="s">
        <v>239</v>
      </c>
      <c r="U100" s="236"/>
      <c r="V100" s="4"/>
      <c r="W100" s="4"/>
    </row>
    <row r="101" spans="1:23" s="5" customFormat="1" ht="12.75" x14ac:dyDescent="0.2">
      <c r="A101" s="422"/>
      <c r="B101" s="52" t="s">
        <v>221</v>
      </c>
      <c r="C101" s="569"/>
      <c r="D101" s="570"/>
      <c r="E101" s="571"/>
      <c r="F101" s="4"/>
      <c r="G101" s="569"/>
      <c r="H101" s="54" t="e">
        <f>I101/I105</f>
        <v>#DIV/0!</v>
      </c>
      <c r="I101" s="56"/>
      <c r="J101" s="569"/>
      <c r="K101" s="54" t="e">
        <f>L101/L105</f>
        <v>#DIV/0!</v>
      </c>
      <c r="L101" s="56"/>
      <c r="M101" s="569"/>
      <c r="N101" s="54" t="e">
        <f>O101/O105</f>
        <v>#DIV/0!</v>
      </c>
      <c r="O101" s="56"/>
      <c r="P101" s="4"/>
      <c r="Q101" s="68"/>
      <c r="R101" s="551"/>
      <c r="S101" s="558"/>
      <c r="T101" s="581" t="s">
        <v>240</v>
      </c>
      <c r="U101" s="236"/>
      <c r="V101" s="4"/>
      <c r="W101" s="4"/>
    </row>
    <row r="102" spans="1:23" s="5" customFormat="1" ht="12.75" x14ac:dyDescent="0.2">
      <c r="A102" s="422"/>
      <c r="B102" s="52" t="s">
        <v>247</v>
      </c>
      <c r="C102" s="569"/>
      <c r="D102" s="570"/>
      <c r="E102" s="571"/>
      <c r="F102" s="4"/>
      <c r="G102" s="569"/>
      <c r="H102" s="54" t="e">
        <f>I102/I105</f>
        <v>#DIV/0!</v>
      </c>
      <c r="I102" s="56"/>
      <c r="J102" s="569"/>
      <c r="K102" s="54" t="e">
        <f>L102/L105</f>
        <v>#DIV/0!</v>
      </c>
      <c r="L102" s="56"/>
      <c r="M102" s="569"/>
      <c r="N102" s="54" t="e">
        <f>O102/O105</f>
        <v>#DIV/0!</v>
      </c>
      <c r="O102" s="56"/>
      <c r="P102" s="4"/>
      <c r="Q102" s="68"/>
      <c r="R102" s="551"/>
      <c r="S102" s="558"/>
      <c r="T102" s="581" t="s">
        <v>243</v>
      </c>
      <c r="U102" s="236"/>
      <c r="V102" s="4"/>
      <c r="W102" s="4"/>
    </row>
    <row r="103" spans="1:23" s="5" customFormat="1" ht="12.75" x14ac:dyDescent="0.2">
      <c r="A103" s="422"/>
      <c r="B103" s="52" t="s">
        <v>229</v>
      </c>
      <c r="C103" s="569"/>
      <c r="D103" s="570"/>
      <c r="E103" s="571"/>
      <c r="F103" s="4"/>
      <c r="G103" s="569"/>
      <c r="H103" s="54" t="e">
        <f>I103/I105</f>
        <v>#DIV/0!</v>
      </c>
      <c r="I103" s="574">
        <f>I105-(SUM(I95:I102))-I89</f>
        <v>0</v>
      </c>
      <c r="J103" s="569"/>
      <c r="K103" s="54" t="e">
        <f>L103/L105</f>
        <v>#DIV/0!</v>
      </c>
      <c r="L103" s="574">
        <f>L105-(SUM(L95:L102))-L89</f>
        <v>0</v>
      </c>
      <c r="M103" s="573"/>
      <c r="N103" s="54" t="e">
        <f>O103/O105</f>
        <v>#DIV/0!</v>
      </c>
      <c r="O103" s="574">
        <f>O105-(SUM(O95:O102))-O89</f>
        <v>0</v>
      </c>
      <c r="P103" s="4"/>
      <c r="Q103" s="572"/>
      <c r="R103" s="551"/>
      <c r="S103" s="558"/>
      <c r="T103" s="521"/>
      <c r="U103" s="236"/>
      <c r="V103" s="4"/>
      <c r="W103" s="4"/>
    </row>
    <row r="104" spans="1:23" s="5" customFormat="1" ht="12" customHeight="1" x14ac:dyDescent="0.2">
      <c r="A104" s="31"/>
      <c r="B104" s="32"/>
      <c r="C104" s="563"/>
      <c r="D104" s="564"/>
      <c r="E104" s="87"/>
      <c r="F104" s="261"/>
      <c r="G104" s="369"/>
      <c r="H104" s="361"/>
      <c r="I104" s="560"/>
      <c r="J104" s="367"/>
      <c r="K104" s="361"/>
      <c r="L104" s="289"/>
      <c r="M104" s="367"/>
      <c r="N104" s="361"/>
      <c r="O104" s="561"/>
      <c r="P104" s="4"/>
      <c r="Q104" s="372"/>
      <c r="R104" s="363"/>
      <c r="S104" s="562"/>
      <c r="T104" s="530"/>
      <c r="V104" s="4"/>
      <c r="W104" s="1"/>
    </row>
    <row r="105" spans="1:23" s="5" customFormat="1" ht="12" customHeight="1" x14ac:dyDescent="0.2">
      <c r="A105" s="468"/>
      <c r="B105" s="359" t="s">
        <v>93</v>
      </c>
      <c r="C105" s="367"/>
      <c r="D105" s="361"/>
      <c r="E105" s="315"/>
      <c r="F105" s="261"/>
      <c r="G105" s="369"/>
      <c r="H105" s="376"/>
      <c r="I105" s="574">
        <v>0</v>
      </c>
      <c r="J105" s="367"/>
      <c r="K105" s="376"/>
      <c r="L105" s="574">
        <v>0</v>
      </c>
      <c r="M105" s="367"/>
      <c r="N105" s="361"/>
      <c r="O105" s="574">
        <v>0</v>
      </c>
      <c r="P105" s="4"/>
      <c r="Q105" s="372"/>
      <c r="R105" s="363"/>
      <c r="S105" s="473" t="e">
        <f>S89*S107</f>
        <v>#DIV/0!</v>
      </c>
      <c r="T105" s="501"/>
      <c r="V105" s="1"/>
      <c r="W105" s="1"/>
    </row>
    <row r="106" spans="1:23" s="5" customFormat="1" ht="12" customHeight="1" x14ac:dyDescent="0.2">
      <c r="A106" s="468"/>
      <c r="B106" s="359"/>
      <c r="C106" s="367"/>
      <c r="D106" s="361"/>
      <c r="E106" s="368"/>
      <c r="F106" s="261"/>
      <c r="G106" s="369"/>
      <c r="H106" s="361"/>
      <c r="I106" s="574"/>
      <c r="J106" s="367"/>
      <c r="K106" s="361"/>
      <c r="L106" s="574"/>
      <c r="M106" s="367"/>
      <c r="N106" s="361"/>
      <c r="O106" s="574"/>
      <c r="P106" s="4"/>
      <c r="Q106" s="372"/>
      <c r="R106" s="363"/>
      <c r="S106" s="294"/>
      <c r="T106" s="169"/>
      <c r="V106" s="1"/>
      <c r="W106" s="1"/>
    </row>
    <row r="107" spans="1:23" s="5" customFormat="1" ht="12" customHeight="1" x14ac:dyDescent="0.2">
      <c r="A107" s="468"/>
      <c r="B107" s="377" t="s">
        <v>88</v>
      </c>
      <c r="C107" s="378"/>
      <c r="D107" s="379"/>
      <c r="E107" s="380" t="e">
        <f>E105/E89</f>
        <v>#DIV/0!</v>
      </c>
      <c r="F107" s="261"/>
      <c r="G107" s="381"/>
      <c r="H107" s="379"/>
      <c r="I107" s="380" t="e">
        <f>I105/I89</f>
        <v>#DIV/0!</v>
      </c>
      <c r="J107" s="378"/>
      <c r="K107" s="379"/>
      <c r="L107" s="380" t="e">
        <f>L105/L89</f>
        <v>#DIV/0!</v>
      </c>
      <c r="M107" s="378"/>
      <c r="N107" s="379"/>
      <c r="O107" s="380" t="e">
        <f>O105/O89</f>
        <v>#DIV/0!</v>
      </c>
      <c r="P107" s="4"/>
      <c r="Q107" s="382"/>
      <c r="R107" s="383"/>
      <c r="S107" s="384">
        <v>1.5</v>
      </c>
      <c r="T107" s="198"/>
      <c r="U107" s="4"/>
      <c r="V107" s="1"/>
      <c r="W107" s="1"/>
    </row>
    <row r="108" spans="1:23" s="5" customFormat="1" ht="12" customHeight="1" thickBot="1" x14ac:dyDescent="0.25">
      <c r="A108" s="469"/>
      <c r="B108" s="385"/>
      <c r="C108" s="386"/>
      <c r="D108" s="387"/>
      <c r="E108" s="388"/>
      <c r="F108" s="261"/>
      <c r="G108" s="389"/>
      <c r="H108" s="387"/>
      <c r="I108" s="388"/>
      <c r="J108" s="390"/>
      <c r="K108" s="387"/>
      <c r="L108" s="388"/>
      <c r="M108" s="390"/>
      <c r="N108" s="387"/>
      <c r="O108" s="391"/>
      <c r="P108" s="4"/>
      <c r="Q108" s="392"/>
      <c r="R108" s="393"/>
      <c r="S108" s="394"/>
      <c r="T108" s="199"/>
      <c r="U108" s="4"/>
      <c r="V108" s="1"/>
      <c r="W108" s="1"/>
    </row>
    <row r="109" spans="1:23" x14ac:dyDescent="0.2">
      <c r="A109" s="470">
        <v>0</v>
      </c>
    </row>
    <row r="110" spans="1:23" x14ac:dyDescent="0.2">
      <c r="A110" s="470">
        <v>1000</v>
      </c>
      <c r="N110" s="3"/>
      <c r="T110" s="2"/>
    </row>
    <row r="111" spans="1:23" ht="14.25" customHeight="1" x14ac:dyDescent="0.2">
      <c r="A111" s="471">
        <v>1</v>
      </c>
      <c r="B111" s="499" t="s">
        <v>91</v>
      </c>
      <c r="C111" s="166" t="s">
        <v>73</v>
      </c>
      <c r="D111" s="397"/>
      <c r="E111" s="397"/>
      <c r="F111" s="241"/>
      <c r="G111" s="397"/>
      <c r="H111" s="397"/>
      <c r="I111" s="397"/>
      <c r="J111" s="397"/>
      <c r="K111" s="397"/>
      <c r="L111" s="397"/>
      <c r="M111" s="241"/>
      <c r="N111" s="241"/>
      <c r="O111" s="241"/>
      <c r="P111" s="165"/>
      <c r="R111" s="4"/>
      <c r="S111" s="4"/>
      <c r="T111" s="398"/>
      <c r="U111" s="1"/>
      <c r="V111" s="1"/>
    </row>
    <row r="112" spans="1:23" x14ac:dyDescent="0.2">
      <c r="C112" s="399"/>
      <c r="D112" s="397"/>
      <c r="E112" s="397"/>
      <c r="F112" s="241"/>
      <c r="G112" s="397"/>
      <c r="H112" s="397"/>
      <c r="I112" s="397"/>
      <c r="J112" s="397"/>
      <c r="K112" s="397"/>
      <c r="L112" s="397"/>
      <c r="M112" s="241"/>
      <c r="N112" s="241"/>
      <c r="O112" s="241"/>
      <c r="P112" s="165"/>
      <c r="R112" s="4"/>
      <c r="S112" s="4"/>
      <c r="U112" s="1"/>
      <c r="V112" s="1"/>
    </row>
    <row r="113" spans="1:23" x14ac:dyDescent="0.2">
      <c r="F113" s="2"/>
      <c r="G113" s="396"/>
      <c r="H113" s="395"/>
      <c r="J113" s="396"/>
      <c r="K113" s="395"/>
      <c r="L113" s="28"/>
      <c r="O113" s="207"/>
      <c r="P113" s="166"/>
      <c r="Q113" s="4"/>
      <c r="R113" s="4"/>
      <c r="S113" s="400"/>
      <c r="T113" s="1"/>
      <c r="U113" s="1"/>
      <c r="V113" s="1"/>
    </row>
    <row r="114" spans="1:23" ht="14.25" x14ac:dyDescent="0.2">
      <c r="A114" s="471">
        <v>2</v>
      </c>
      <c r="B114" s="105" t="s">
        <v>94</v>
      </c>
      <c r="C114" s="166" t="s">
        <v>89</v>
      </c>
      <c r="D114" s="395"/>
      <c r="F114" s="2"/>
      <c r="H114" s="395"/>
      <c r="K114" s="395"/>
      <c r="N114" s="2"/>
      <c r="O114" s="2"/>
      <c r="P114" s="166"/>
      <c r="Q114" s="4"/>
      <c r="R114" s="4"/>
      <c r="S114" s="4"/>
      <c r="T114" s="1"/>
      <c r="U114" s="1"/>
      <c r="V114" s="1"/>
    </row>
    <row r="115" spans="1:23" ht="14.25" x14ac:dyDescent="0.2">
      <c r="A115" s="471"/>
      <c r="B115" s="105"/>
      <c r="C115" s="166"/>
      <c r="D115" s="395"/>
      <c r="F115" s="2"/>
      <c r="H115" s="395"/>
      <c r="K115" s="395"/>
      <c r="N115" s="2"/>
      <c r="O115" s="2"/>
      <c r="P115" s="166"/>
      <c r="Q115" s="4"/>
      <c r="R115" s="4"/>
      <c r="S115" s="4"/>
      <c r="T115" s="1"/>
      <c r="U115" s="1"/>
      <c r="V115" s="1"/>
    </row>
    <row r="116" spans="1:23" ht="14.25" x14ac:dyDescent="0.2">
      <c r="A116" s="134">
        <v>3</v>
      </c>
      <c r="B116" s="575" t="s">
        <v>230</v>
      </c>
      <c r="C116" s="2" t="s">
        <v>226</v>
      </c>
      <c r="D116" s="1"/>
      <c r="E116" s="166"/>
      <c r="G116" s="2"/>
      <c r="H116" s="1"/>
      <c r="I116" s="3"/>
      <c r="J116" s="2"/>
      <c r="K116" s="1"/>
      <c r="L116" s="3"/>
      <c r="W116" s="4"/>
    </row>
    <row r="117" spans="1:23" x14ac:dyDescent="0.2">
      <c r="V117" s="1"/>
    </row>
    <row r="118" spans="1:23" ht="11.25" customHeight="1" x14ac:dyDescent="0.2">
      <c r="B118" s="156" t="s">
        <v>80</v>
      </c>
      <c r="C118" s="401"/>
      <c r="D118" s="402"/>
      <c r="E118" s="402"/>
      <c r="F118" s="246"/>
      <c r="G118" s="402"/>
      <c r="H118" s="402"/>
      <c r="I118" s="402"/>
      <c r="J118" s="402"/>
      <c r="K118" s="402"/>
      <c r="L118" s="402"/>
      <c r="M118" s="246"/>
      <c r="N118" s="246"/>
      <c r="O118" s="246"/>
      <c r="P118" s="238"/>
      <c r="Q118" s="247"/>
      <c r="R118" s="247"/>
      <c r="S118" s="247"/>
      <c r="T118" s="248"/>
      <c r="U118" s="1"/>
      <c r="V118" s="1"/>
    </row>
    <row r="119" spans="1:23" ht="11.25" customHeight="1" x14ac:dyDescent="0.2">
      <c r="B119" s="157"/>
      <c r="C119" s="603" t="s">
        <v>161</v>
      </c>
      <c r="D119" s="603"/>
      <c r="E119" s="603"/>
      <c r="F119" s="603"/>
      <c r="G119" s="603"/>
      <c r="H119" s="603"/>
      <c r="I119" s="603"/>
      <c r="J119" s="603"/>
      <c r="K119" s="603"/>
      <c r="L119" s="603"/>
      <c r="M119" s="603"/>
      <c r="N119" s="603"/>
      <c r="O119" s="603"/>
      <c r="P119" s="603"/>
      <c r="Q119" s="603"/>
      <c r="R119" s="603"/>
      <c r="S119" s="603"/>
      <c r="T119" s="604"/>
      <c r="U119" s="1"/>
      <c r="V119" s="1"/>
    </row>
    <row r="120" spans="1:23" ht="11.25" customHeight="1" x14ac:dyDescent="0.2">
      <c r="B120" s="157"/>
      <c r="C120" s="603"/>
      <c r="D120" s="603"/>
      <c r="E120" s="603"/>
      <c r="F120" s="603"/>
      <c r="G120" s="603"/>
      <c r="H120" s="603"/>
      <c r="I120" s="603"/>
      <c r="J120" s="603"/>
      <c r="K120" s="603"/>
      <c r="L120" s="603"/>
      <c r="M120" s="603"/>
      <c r="N120" s="603"/>
      <c r="O120" s="603"/>
      <c r="P120" s="603"/>
      <c r="Q120" s="603"/>
      <c r="R120" s="603"/>
      <c r="S120" s="603"/>
      <c r="T120" s="604"/>
      <c r="U120" s="1"/>
      <c r="V120" s="1"/>
    </row>
    <row r="121" spans="1:23" x14ac:dyDescent="0.2">
      <c r="B121" s="157"/>
      <c r="F121" s="2"/>
      <c r="G121" s="396"/>
      <c r="H121" s="395"/>
      <c r="J121" s="396"/>
      <c r="K121" s="395"/>
      <c r="L121" s="28"/>
      <c r="O121" s="207"/>
      <c r="P121" s="166"/>
      <c r="Q121" s="4"/>
      <c r="R121" s="4"/>
      <c r="S121" s="4"/>
      <c r="T121" s="249"/>
      <c r="U121" s="1"/>
      <c r="V121" s="1"/>
    </row>
    <row r="122" spans="1:23" x14ac:dyDescent="0.2">
      <c r="B122" s="157"/>
      <c r="C122" s="396"/>
      <c r="E122" s="403"/>
      <c r="F122" s="239" t="s">
        <v>81</v>
      </c>
      <c r="G122" s="404"/>
      <c r="H122" s="405"/>
      <c r="I122" s="405"/>
      <c r="J122" s="404"/>
      <c r="K122" s="405"/>
      <c r="L122" s="406"/>
      <c r="M122" s="159"/>
      <c r="N122" s="160"/>
      <c r="O122" s="243"/>
      <c r="P122" s="244"/>
      <c r="Q122" s="162"/>
      <c r="R122" s="162"/>
      <c r="S122" s="162"/>
      <c r="T122" s="249"/>
      <c r="U122" s="1"/>
      <c r="V122" s="1"/>
    </row>
    <row r="123" spans="1:23" x14ac:dyDescent="0.2">
      <c r="B123" s="157"/>
      <c r="C123" s="396"/>
      <c r="E123" s="403"/>
      <c r="F123" s="239"/>
      <c r="G123" s="396"/>
      <c r="H123" s="395"/>
      <c r="J123" s="396"/>
      <c r="K123" s="395"/>
      <c r="L123" s="28"/>
      <c r="O123" s="207"/>
      <c r="P123" s="166"/>
      <c r="Q123" s="4"/>
      <c r="R123" s="4"/>
      <c r="S123" s="4"/>
      <c r="T123" s="249"/>
      <c r="U123" s="1"/>
      <c r="V123" s="1"/>
    </row>
    <row r="124" spans="1:23" x14ac:dyDescent="0.2">
      <c r="B124" s="157"/>
      <c r="C124" s="396"/>
      <c r="E124" s="403"/>
      <c r="F124" s="239" t="s">
        <v>82</v>
      </c>
      <c r="G124" s="404"/>
      <c r="H124" s="405"/>
      <c r="I124" s="405"/>
      <c r="J124" s="404"/>
      <c r="K124" s="405"/>
      <c r="L124" s="406"/>
      <c r="M124" s="159"/>
      <c r="N124" s="160"/>
      <c r="O124" s="243"/>
      <c r="P124" s="244"/>
      <c r="Q124" s="162"/>
      <c r="R124" s="162"/>
      <c r="S124" s="162"/>
      <c r="T124" s="249"/>
      <c r="U124" s="1"/>
    </row>
    <row r="125" spans="1:23" x14ac:dyDescent="0.2">
      <c r="B125" s="157"/>
      <c r="C125" s="396"/>
      <c r="E125" s="403"/>
      <c r="F125" s="239"/>
      <c r="G125" s="396"/>
      <c r="H125" s="395"/>
      <c r="J125" s="396"/>
      <c r="K125" s="395"/>
      <c r="L125" s="28"/>
      <c r="O125" s="207"/>
      <c r="P125" s="166"/>
      <c r="Q125" s="4"/>
      <c r="R125" s="4"/>
      <c r="S125" s="4"/>
      <c r="T125" s="249"/>
      <c r="U125" s="1"/>
    </row>
    <row r="126" spans="1:23" x14ac:dyDescent="0.2">
      <c r="B126" s="157"/>
      <c r="C126" s="396"/>
      <c r="E126" s="403"/>
      <c r="F126" s="239" t="s">
        <v>83</v>
      </c>
      <c r="G126" s="404"/>
      <c r="H126" s="405"/>
      <c r="I126" s="405"/>
      <c r="J126" s="404"/>
      <c r="K126" s="405"/>
      <c r="L126" s="406"/>
      <c r="M126" s="159"/>
      <c r="N126" s="160"/>
      <c r="O126" s="243"/>
      <c r="P126" s="244"/>
      <c r="Q126" s="162"/>
      <c r="R126" s="162"/>
      <c r="S126" s="162"/>
      <c r="T126" s="249"/>
      <c r="U126" s="1"/>
    </row>
    <row r="127" spans="1:23" x14ac:dyDescent="0.2">
      <c r="B127" s="157"/>
      <c r="C127" s="396"/>
      <c r="E127" s="403"/>
      <c r="F127" s="239"/>
      <c r="G127" s="396"/>
      <c r="H127" s="395"/>
      <c r="J127" s="396"/>
      <c r="K127" s="395"/>
      <c r="L127" s="28"/>
      <c r="O127" s="207"/>
      <c r="P127" s="166"/>
      <c r="Q127" s="4"/>
      <c r="R127" s="4"/>
      <c r="S127" s="4"/>
      <c r="T127" s="249"/>
      <c r="U127" s="1"/>
    </row>
    <row r="128" spans="1:23" x14ac:dyDescent="0.2">
      <c r="B128" s="157"/>
      <c r="C128" s="396"/>
      <c r="E128" s="403"/>
      <c r="F128" s="239" t="s">
        <v>84</v>
      </c>
      <c r="G128" s="404"/>
      <c r="H128" s="405"/>
      <c r="I128" s="405"/>
      <c r="J128" s="404"/>
      <c r="K128" s="405"/>
      <c r="L128" s="406"/>
      <c r="O128" s="207"/>
      <c r="P128" s="166"/>
      <c r="Q128" s="4"/>
      <c r="R128" s="4"/>
      <c r="S128" s="4"/>
      <c r="T128" s="249"/>
      <c r="U128" s="1"/>
    </row>
    <row r="129" spans="2:21" x14ac:dyDescent="0.2">
      <c r="B129" s="158"/>
      <c r="C129" s="405"/>
      <c r="D129" s="404"/>
      <c r="E129" s="405"/>
      <c r="F129" s="159"/>
      <c r="G129" s="404"/>
      <c r="H129" s="405"/>
      <c r="I129" s="405"/>
      <c r="J129" s="404"/>
      <c r="K129" s="405"/>
      <c r="L129" s="406"/>
      <c r="M129" s="159"/>
      <c r="N129" s="160"/>
      <c r="O129" s="243"/>
      <c r="P129" s="244"/>
      <c r="Q129" s="162"/>
      <c r="R129" s="162"/>
      <c r="S129" s="162"/>
      <c r="T129" s="250"/>
      <c r="U129" s="1"/>
    </row>
  </sheetData>
  <sheetProtection insertColumns="0" insertRows="0"/>
  <mergeCells count="19">
    <mergeCell ref="C119:T120"/>
    <mergeCell ref="G4:I4"/>
    <mergeCell ref="M4:O4"/>
    <mergeCell ref="J4:L4"/>
    <mergeCell ref="A85:B85"/>
    <mergeCell ref="A26:B26"/>
    <mergeCell ref="A76:B76"/>
    <mergeCell ref="A39:B39"/>
    <mergeCell ref="C4:E4"/>
    <mergeCell ref="A55:B55"/>
    <mergeCell ref="A94:B94"/>
    <mergeCell ref="A1:T1"/>
    <mergeCell ref="A60:B60"/>
    <mergeCell ref="A7:B7"/>
    <mergeCell ref="A16:B16"/>
    <mergeCell ref="G3:O3"/>
    <mergeCell ref="Q4:T4"/>
    <mergeCell ref="A45:B45"/>
    <mergeCell ref="A48:B48"/>
  </mergeCells>
  <phoneticPr fontId="2" type="noConversion"/>
  <dataValidations disablePrompts="1" count="1">
    <dataValidation type="list" allowBlank="1" showInputMessage="1" showErrorMessage="1" sqref="T3">
      <formula1>$V$1:$V$9</formula1>
    </dataValidation>
  </dataValidations>
  <printOptions horizontalCentered="1"/>
  <pageMargins left="0.26" right="0.18" top="0.56999999999999995" bottom="0.44" header="0.24" footer="0.25"/>
  <pageSetup paperSize="3" scale="66" pageOrder="overThenDown" orientation="portrait" r:id="rId1"/>
  <headerFooter alignWithMargins="0">
    <oddFooter xml:space="preserve">&amp;L&amp;8   Version
10.30.2017&amp;C&amp;8&amp;A&amp;R&amp;8
</oddFooter>
  </headerFooter>
  <rowBreaks count="3" manualBreakCount="3">
    <brk id="25" max="19" man="1"/>
    <brk id="59" max="19" man="1"/>
    <brk id="87"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0"/>
  <sheetViews>
    <sheetView view="pageBreakPreview" topLeftCell="A46" zoomScale="85" zoomScaleNormal="70" zoomScaleSheetLayoutView="100" workbookViewId="0">
      <selection activeCell="Q88" sqref="Q88"/>
    </sheetView>
  </sheetViews>
  <sheetFormatPr defaultRowHeight="11.25" x14ac:dyDescent="0.2"/>
  <cols>
    <col min="1" max="1" width="2.28515625" style="84" customWidth="1"/>
    <col min="2" max="2" width="33.42578125" style="80" bestFit="1" customWidth="1"/>
    <col min="3" max="6" width="9.140625" style="1"/>
    <col min="7" max="7" width="8.5703125" style="2" customWidth="1"/>
    <col min="8" max="8" width="7.140625" style="1" customWidth="1"/>
    <col min="9" max="9" width="10.28515625" style="3" customWidth="1"/>
    <col min="10" max="16" width="9.140625" style="1"/>
    <col min="17" max="17" width="8.5703125" style="2" customWidth="1"/>
    <col min="18" max="18" width="7.140625" style="1" customWidth="1"/>
    <col min="19" max="19" width="10.28515625" style="3" customWidth="1"/>
    <col min="20" max="20" width="29.28515625" style="166" bestFit="1" customWidth="1"/>
    <col min="21" max="21" width="67.42578125" style="1" customWidth="1"/>
    <col min="22" max="16384" width="9.140625" style="1"/>
  </cols>
  <sheetData>
    <row r="1" spans="1:23" s="5" customFormat="1" ht="20.25" x14ac:dyDescent="0.3">
      <c r="A1" s="591" t="s">
        <v>86</v>
      </c>
      <c r="B1" s="591"/>
      <c r="C1" s="591"/>
      <c r="D1" s="591"/>
      <c r="E1" s="591"/>
      <c r="F1" s="591"/>
      <c r="G1" s="591"/>
      <c r="H1" s="591"/>
      <c r="I1" s="591"/>
      <c r="J1" s="591"/>
      <c r="K1" s="591"/>
      <c r="L1" s="591"/>
      <c r="M1" s="591"/>
      <c r="N1" s="591"/>
      <c r="O1" s="591"/>
      <c r="P1" s="591"/>
      <c r="Q1" s="591"/>
      <c r="R1" s="591"/>
      <c r="S1" s="591"/>
      <c r="T1" s="190"/>
      <c r="U1" s="579" t="s">
        <v>235</v>
      </c>
    </row>
    <row r="2" spans="1:23" s="5" customFormat="1" ht="21" thickBot="1" x14ac:dyDescent="0.35">
      <c r="A2" s="237"/>
      <c r="B2" s="237"/>
      <c r="C2" s="237"/>
      <c r="D2" s="237"/>
      <c r="E2" s="237"/>
      <c r="F2" s="237"/>
      <c r="G2" s="237"/>
      <c r="H2" s="237"/>
      <c r="I2" s="237"/>
      <c r="J2" s="237"/>
      <c r="K2" s="237"/>
      <c r="L2" s="237"/>
      <c r="M2" s="237"/>
      <c r="N2" s="237"/>
      <c r="O2" s="237"/>
      <c r="P2" s="237"/>
      <c r="Q2" s="237"/>
      <c r="R2" s="237"/>
      <c r="S2" s="237"/>
      <c r="T2" s="190"/>
      <c r="U2" s="579" t="s">
        <v>248</v>
      </c>
    </row>
    <row r="3" spans="1:23" s="5" customFormat="1" ht="23.25" customHeight="1" thickBot="1" x14ac:dyDescent="0.25">
      <c r="A3" s="84"/>
      <c r="B3" s="98"/>
      <c r="C3" s="1"/>
      <c r="D3" s="1"/>
      <c r="E3" s="1"/>
      <c r="F3" s="1"/>
      <c r="G3" s="597" t="s">
        <v>159</v>
      </c>
      <c r="H3" s="598"/>
      <c r="I3" s="598"/>
      <c r="J3" s="598"/>
      <c r="K3" s="598"/>
      <c r="L3" s="598"/>
      <c r="M3" s="598"/>
      <c r="N3" s="598"/>
      <c r="O3" s="599"/>
      <c r="P3" s="1"/>
      <c r="Q3" s="7"/>
      <c r="R3" s="583" t="s">
        <v>84</v>
      </c>
      <c r="S3" s="584" t="s">
        <v>234</v>
      </c>
      <c r="T3" s="585" t="s">
        <v>235</v>
      </c>
      <c r="U3" s="579" t="s">
        <v>236</v>
      </c>
    </row>
    <row r="4" spans="1:23" s="189" customFormat="1" ht="34.5" customHeight="1" thickBot="1" x14ac:dyDescent="0.25">
      <c r="A4" s="188"/>
      <c r="B4" s="424" t="s">
        <v>162</v>
      </c>
      <c r="C4" s="621" t="s">
        <v>157</v>
      </c>
      <c r="D4" s="622"/>
      <c r="E4" s="623"/>
      <c r="G4" s="621" t="s">
        <v>158</v>
      </c>
      <c r="H4" s="622"/>
      <c r="I4" s="623"/>
      <c r="J4" s="621" t="s">
        <v>26</v>
      </c>
      <c r="K4" s="622"/>
      <c r="L4" s="623"/>
      <c r="M4" s="621" t="s">
        <v>23</v>
      </c>
      <c r="N4" s="622"/>
      <c r="O4" s="623"/>
      <c r="Q4" s="600" t="s">
        <v>105</v>
      </c>
      <c r="R4" s="624"/>
      <c r="S4" s="624"/>
      <c r="T4" s="625"/>
      <c r="U4" s="579" t="s">
        <v>237</v>
      </c>
    </row>
    <row r="5" spans="1:23" s="12" customFormat="1" ht="44.25" customHeight="1" thickBot="1" x14ac:dyDescent="0.3">
      <c r="A5" s="93"/>
      <c r="B5" s="94" t="s">
        <v>0</v>
      </c>
      <c r="C5" s="95" t="s">
        <v>90</v>
      </c>
      <c r="D5" s="96" t="s">
        <v>1</v>
      </c>
      <c r="E5" s="97" t="s">
        <v>2</v>
      </c>
      <c r="G5" s="95" t="s">
        <v>90</v>
      </c>
      <c r="H5" s="96" t="s">
        <v>1</v>
      </c>
      <c r="I5" s="97" t="s">
        <v>2</v>
      </c>
      <c r="J5" s="95" t="s">
        <v>90</v>
      </c>
      <c r="K5" s="96" t="s">
        <v>1</v>
      </c>
      <c r="L5" s="97" t="s">
        <v>2</v>
      </c>
      <c r="M5" s="95" t="s">
        <v>90</v>
      </c>
      <c r="N5" s="96" t="s">
        <v>1</v>
      </c>
      <c r="O5" s="97" t="s">
        <v>2</v>
      </c>
      <c r="Q5" s="95" t="s">
        <v>90</v>
      </c>
      <c r="R5" s="96" t="s">
        <v>1</v>
      </c>
      <c r="S5" s="97" t="s">
        <v>2</v>
      </c>
      <c r="T5" s="191" t="s">
        <v>95</v>
      </c>
      <c r="U5" s="579" t="s">
        <v>238</v>
      </c>
    </row>
    <row r="6" spans="1:23" s="5" customFormat="1" ht="12" x14ac:dyDescent="0.2">
      <c r="A6" s="109"/>
      <c r="B6" s="135"/>
      <c r="C6" s="136"/>
      <c r="D6" s="137"/>
      <c r="E6" s="138"/>
      <c r="G6" s="111"/>
      <c r="H6" s="251"/>
      <c r="I6" s="113"/>
      <c r="J6" s="111"/>
      <c r="K6" s="251"/>
      <c r="L6" s="113"/>
      <c r="M6" s="111"/>
      <c r="N6" s="251"/>
      <c r="O6" s="113"/>
      <c r="Q6" s="136"/>
      <c r="R6" s="137"/>
      <c r="S6" s="3"/>
      <c r="T6" s="195"/>
      <c r="U6" s="579" t="s">
        <v>239</v>
      </c>
    </row>
    <row r="7" spans="1:23" s="5" customFormat="1" ht="12.75" customHeight="1" x14ac:dyDescent="0.2">
      <c r="A7" s="116" t="s">
        <v>3</v>
      </c>
      <c r="B7" s="139"/>
      <c r="C7" s="117"/>
      <c r="D7" s="124"/>
      <c r="E7" s="173">
        <f>SUM(E8:E13)</f>
        <v>0</v>
      </c>
      <c r="G7" s="117"/>
      <c r="H7" s="124"/>
      <c r="I7" s="173">
        <f>SUM(I8:I13)</f>
        <v>0</v>
      </c>
      <c r="J7" s="117"/>
      <c r="K7" s="124"/>
      <c r="L7" s="173">
        <f>SUM(L8:L13)</f>
        <v>0</v>
      </c>
      <c r="M7" s="117"/>
      <c r="N7" s="124"/>
      <c r="O7" s="173">
        <f>SUM(O8:O13)</f>
        <v>0</v>
      </c>
      <c r="Q7" s="117"/>
      <c r="R7" s="124"/>
      <c r="S7" s="173">
        <f>SUM(S8:S13)</f>
        <v>0</v>
      </c>
      <c r="T7" s="196"/>
      <c r="U7" s="579" t="s">
        <v>240</v>
      </c>
    </row>
    <row r="8" spans="1:23" s="20" customFormat="1" ht="12.75" x14ac:dyDescent="0.25">
      <c r="A8" s="155"/>
      <c r="B8" s="200" t="s">
        <v>193</v>
      </c>
      <c r="C8" s="226"/>
      <c r="D8" s="227"/>
      <c r="E8" s="228"/>
      <c r="F8" s="19"/>
      <c r="G8" s="226"/>
      <c r="H8" s="227"/>
      <c r="I8" s="228"/>
      <c r="J8" s="226"/>
      <c r="K8" s="227"/>
      <c r="L8" s="228"/>
      <c r="M8" s="226"/>
      <c r="N8" s="227"/>
      <c r="O8" s="228"/>
      <c r="P8" s="19"/>
      <c r="Q8" s="226"/>
      <c r="R8" s="227"/>
      <c r="S8" s="193"/>
      <c r="T8" s="525"/>
      <c r="U8" s="579" t="s">
        <v>243</v>
      </c>
      <c r="V8" s="19"/>
      <c r="W8" s="19"/>
    </row>
    <row r="9" spans="1:23" s="5" customFormat="1" ht="12" x14ac:dyDescent="0.2">
      <c r="A9" s="21"/>
      <c r="B9" s="15" t="s">
        <v>27</v>
      </c>
      <c r="C9" s="114"/>
      <c r="D9" s="86"/>
      <c r="E9" s="115"/>
      <c r="G9" s="114"/>
      <c r="H9" s="86"/>
      <c r="I9" s="115"/>
      <c r="J9" s="114"/>
      <c r="K9" s="86"/>
      <c r="L9" s="115"/>
      <c r="M9" s="114"/>
      <c r="N9" s="86"/>
      <c r="O9" s="115"/>
      <c r="Q9" s="114">
        <v>950</v>
      </c>
      <c r="R9" s="86">
        <f>ROUNDUP(S83/23/0.85,0)-R11-R22-R28-R29</f>
        <v>0</v>
      </c>
      <c r="S9" s="206">
        <f>R9*Q9</f>
        <v>0</v>
      </c>
      <c r="T9" s="531" t="s">
        <v>106</v>
      </c>
      <c r="U9" s="579" t="s">
        <v>225</v>
      </c>
    </row>
    <row r="10" spans="1:23" s="5" customFormat="1" x14ac:dyDescent="0.2">
      <c r="A10" s="21"/>
      <c r="B10" s="15" t="s">
        <v>210</v>
      </c>
      <c r="C10" s="16"/>
      <c r="D10" s="17"/>
      <c r="E10" s="18"/>
      <c r="G10" s="16"/>
      <c r="H10" s="17"/>
      <c r="I10" s="18"/>
      <c r="J10" s="16"/>
      <c r="K10" s="17"/>
      <c r="L10" s="18"/>
      <c r="M10" s="16"/>
      <c r="N10" s="17"/>
      <c r="O10" s="18"/>
      <c r="Q10" s="16">
        <v>500</v>
      </c>
      <c r="R10" s="17">
        <f>ROUND(S83/400,0)</f>
        <v>0</v>
      </c>
      <c r="S10" s="206">
        <f>R10*Q10</f>
        <v>0</v>
      </c>
      <c r="T10" s="525"/>
      <c r="U10" s="80" t="s">
        <v>112</v>
      </c>
    </row>
    <row r="11" spans="1:23" s="20" customFormat="1" x14ac:dyDescent="0.2">
      <c r="A11" s="21"/>
      <c r="B11" s="15" t="s">
        <v>28</v>
      </c>
      <c r="C11" s="22"/>
      <c r="D11" s="17"/>
      <c r="E11" s="18"/>
      <c r="G11" s="22"/>
      <c r="H11" s="17"/>
      <c r="I11" s="18"/>
      <c r="J11" s="22"/>
      <c r="K11" s="17"/>
      <c r="L11" s="18"/>
      <c r="M11" s="22"/>
      <c r="N11" s="17"/>
      <c r="O11" s="18"/>
      <c r="Q11" s="22">
        <v>1200</v>
      </c>
      <c r="R11" s="17">
        <f>ROUNDUP((($S$83/23/0.85))*(5/30),0)</f>
        <v>0</v>
      </c>
      <c r="S11" s="206">
        <f>R11*Q11</f>
        <v>0</v>
      </c>
      <c r="T11" s="525" t="s">
        <v>109</v>
      </c>
      <c r="U11" s="233" t="s">
        <v>131</v>
      </c>
    </row>
    <row r="12" spans="1:23" s="20" customFormat="1" x14ac:dyDescent="0.2">
      <c r="A12" s="21"/>
      <c r="B12" s="15" t="s">
        <v>75</v>
      </c>
      <c r="C12" s="22"/>
      <c r="D12" s="17"/>
      <c r="E12" s="18"/>
      <c r="G12" s="22"/>
      <c r="H12" s="17"/>
      <c r="I12" s="18"/>
      <c r="J12" s="22"/>
      <c r="K12" s="17"/>
      <c r="L12" s="18"/>
      <c r="M12" s="22"/>
      <c r="N12" s="17"/>
      <c r="O12" s="18"/>
      <c r="Q12" s="22">
        <v>80</v>
      </c>
      <c r="R12" s="17">
        <f>R11</f>
        <v>0</v>
      </c>
      <c r="S12" s="206">
        <f>R12*Q12</f>
        <v>0</v>
      </c>
      <c r="T12" s="532"/>
      <c r="U12" s="232" t="s">
        <v>113</v>
      </c>
    </row>
    <row r="13" spans="1:23" s="20" customFormat="1" x14ac:dyDescent="0.2">
      <c r="A13" s="119"/>
      <c r="B13" s="107"/>
      <c r="C13" s="120"/>
      <c r="D13" s="89"/>
      <c r="E13" s="121"/>
      <c r="G13" s="120"/>
      <c r="H13" s="89"/>
      <c r="I13" s="121"/>
      <c r="J13" s="120"/>
      <c r="K13" s="89"/>
      <c r="L13" s="121"/>
      <c r="M13" s="120"/>
      <c r="N13" s="89"/>
      <c r="O13" s="121"/>
      <c r="Q13" s="120"/>
      <c r="R13" s="89"/>
      <c r="S13" s="171"/>
      <c r="T13" s="533"/>
      <c r="U13" s="233" t="s">
        <v>114</v>
      </c>
    </row>
    <row r="14" spans="1:23" s="20" customFormat="1" x14ac:dyDescent="0.2">
      <c r="A14" s="116" t="s">
        <v>4</v>
      </c>
      <c r="B14" s="139"/>
      <c r="C14" s="123"/>
      <c r="D14" s="124"/>
      <c r="E14" s="173">
        <f>SUM(E15:E20)</f>
        <v>0</v>
      </c>
      <c r="G14" s="123"/>
      <c r="H14" s="124"/>
      <c r="I14" s="173">
        <f>SUM(I15:I20)</f>
        <v>0</v>
      </c>
      <c r="J14" s="123"/>
      <c r="K14" s="124"/>
      <c r="L14" s="173">
        <f>SUM(L15:L20)</f>
        <v>0</v>
      </c>
      <c r="M14" s="123"/>
      <c r="N14" s="124"/>
      <c r="O14" s="173">
        <f>SUM(O15:O20)</f>
        <v>0</v>
      </c>
      <c r="Q14" s="123"/>
      <c r="R14" s="124"/>
      <c r="S14" s="173">
        <f>SUM(S15:S20)</f>
        <v>500</v>
      </c>
      <c r="T14" s="534"/>
    </row>
    <row r="15" spans="1:23" s="20" customFormat="1" ht="12.75" x14ac:dyDescent="0.25">
      <c r="A15" s="155"/>
      <c r="B15" s="200" t="s">
        <v>193</v>
      </c>
      <c r="C15" s="226"/>
      <c r="D15" s="227"/>
      <c r="E15" s="506"/>
      <c r="F15" s="19"/>
      <c r="G15" s="226"/>
      <c r="H15" s="227"/>
      <c r="I15" s="228"/>
      <c r="J15" s="226"/>
      <c r="K15" s="227"/>
      <c r="L15" s="228"/>
      <c r="M15" s="226"/>
      <c r="N15" s="227"/>
      <c r="O15" s="228"/>
      <c r="P15" s="19"/>
      <c r="Q15" s="226"/>
      <c r="R15" s="227"/>
      <c r="S15" s="193"/>
      <c r="T15" s="525"/>
      <c r="U15" s="19"/>
      <c r="V15" s="19"/>
      <c r="W15" s="19"/>
    </row>
    <row r="16" spans="1:23" s="5" customFormat="1" x14ac:dyDescent="0.2">
      <c r="A16" s="25"/>
      <c r="B16" s="24" t="s">
        <v>29</v>
      </c>
      <c r="C16" s="122"/>
      <c r="D16" s="86"/>
      <c r="E16" s="115"/>
      <c r="G16" s="122"/>
      <c r="H16" s="86"/>
      <c r="I16" s="115"/>
      <c r="J16" s="122"/>
      <c r="K16" s="86"/>
      <c r="L16" s="115"/>
      <c r="M16" s="122"/>
      <c r="N16" s="86"/>
      <c r="O16" s="115"/>
      <c r="Q16" s="122">
        <v>950</v>
      </c>
      <c r="R16" s="86">
        <f>ROUNDUP(S83*0.08/12,0)</f>
        <v>0</v>
      </c>
      <c r="S16" s="206">
        <f>R16*Q16</f>
        <v>0</v>
      </c>
      <c r="T16" s="518" t="s">
        <v>233</v>
      </c>
      <c r="U16" s="80" t="s">
        <v>115</v>
      </c>
    </row>
    <row r="17" spans="1:21" s="5" customFormat="1" x14ac:dyDescent="0.2">
      <c r="A17" s="25"/>
      <c r="B17" s="24" t="s">
        <v>30</v>
      </c>
      <c r="C17" s="22"/>
      <c r="D17" s="17"/>
      <c r="E17" s="18"/>
      <c r="G17" s="22"/>
      <c r="H17" s="17"/>
      <c r="I17" s="18"/>
      <c r="J17" s="22"/>
      <c r="K17" s="17"/>
      <c r="L17" s="18"/>
      <c r="M17" s="22"/>
      <c r="N17" s="17"/>
      <c r="O17" s="18"/>
      <c r="Q17" s="22">
        <v>60</v>
      </c>
      <c r="R17" s="17">
        <f>R16</f>
        <v>0</v>
      </c>
      <c r="S17" s="206">
        <f>R17*Q17</f>
        <v>0</v>
      </c>
      <c r="T17" s="535"/>
      <c r="U17" s="80" t="s">
        <v>116</v>
      </c>
    </row>
    <row r="18" spans="1:21" s="20" customFormat="1" x14ac:dyDescent="0.2">
      <c r="A18" s="21"/>
      <c r="B18" s="15" t="s">
        <v>5</v>
      </c>
      <c r="C18" s="22"/>
      <c r="D18" s="17"/>
      <c r="E18" s="18"/>
      <c r="G18" s="22"/>
      <c r="H18" s="17"/>
      <c r="I18" s="18"/>
      <c r="J18" s="22"/>
      <c r="K18" s="17"/>
      <c r="L18" s="18"/>
      <c r="M18" s="22"/>
      <c r="N18" s="17"/>
      <c r="O18" s="18"/>
      <c r="Q18" s="22">
        <v>500</v>
      </c>
      <c r="R18" s="17">
        <f>ROUND(S83/200,0)</f>
        <v>0</v>
      </c>
      <c r="S18" s="206">
        <f>R18*Q18</f>
        <v>0</v>
      </c>
      <c r="T18" s="535" t="s">
        <v>96</v>
      </c>
      <c r="U18" s="233" t="s">
        <v>132</v>
      </c>
    </row>
    <row r="19" spans="1:21" s="20" customFormat="1" x14ac:dyDescent="0.2">
      <c r="A19" s="21"/>
      <c r="B19" s="15" t="s">
        <v>6</v>
      </c>
      <c r="C19" s="16"/>
      <c r="D19" s="26"/>
      <c r="E19" s="27"/>
      <c r="G19" s="16"/>
      <c r="H19" s="26"/>
      <c r="I19" s="27"/>
      <c r="J19" s="16"/>
      <c r="K19" s="26"/>
      <c r="L19" s="27"/>
      <c r="M19" s="16"/>
      <c r="N19" s="26"/>
      <c r="O19" s="27"/>
      <c r="Q19" s="16">
        <v>500</v>
      </c>
      <c r="R19" s="17">
        <f>IF(S83&lt;400,1,ROUND(1+(S83-400)/400,0))</f>
        <v>1</v>
      </c>
      <c r="S19" s="206">
        <f>R19*Q19</f>
        <v>500</v>
      </c>
      <c r="T19" s="535" t="s">
        <v>96</v>
      </c>
      <c r="U19" s="233" t="s">
        <v>133</v>
      </c>
    </row>
    <row r="20" spans="1:21" s="20" customFormat="1" x14ac:dyDescent="0.2">
      <c r="A20" s="119"/>
      <c r="B20" s="107"/>
      <c r="C20" s="120"/>
      <c r="D20" s="89"/>
      <c r="E20" s="127"/>
      <c r="G20" s="120"/>
      <c r="H20" s="89"/>
      <c r="I20" s="127"/>
      <c r="J20" s="120"/>
      <c r="K20" s="89"/>
      <c r="L20" s="127"/>
      <c r="M20" s="120"/>
      <c r="N20" s="89"/>
      <c r="O20" s="127"/>
      <c r="Q20" s="120"/>
      <c r="R20" s="89"/>
      <c r="S20" s="172"/>
      <c r="T20" s="525"/>
    </row>
    <row r="21" spans="1:21" s="20" customFormat="1" x14ac:dyDescent="0.2">
      <c r="A21" s="116" t="s">
        <v>7</v>
      </c>
      <c r="B21" s="139"/>
      <c r="C21" s="123"/>
      <c r="D21" s="124"/>
      <c r="E21" s="173">
        <f>SUM(E22:E26)</f>
        <v>0</v>
      </c>
      <c r="G21" s="123"/>
      <c r="H21" s="124"/>
      <c r="I21" s="173">
        <f>SUM(I22:I26)</f>
        <v>0</v>
      </c>
      <c r="J21" s="123"/>
      <c r="K21" s="124"/>
      <c r="L21" s="173">
        <f>SUM(L22:L26)</f>
        <v>0</v>
      </c>
      <c r="M21" s="123"/>
      <c r="N21" s="124"/>
      <c r="O21" s="173">
        <f>SUM(O22:O26)</f>
        <v>0</v>
      </c>
      <c r="Q21" s="123"/>
      <c r="R21" s="124"/>
      <c r="S21" s="173">
        <f>SUM(S22:S26)</f>
        <v>200</v>
      </c>
      <c r="T21" s="534"/>
    </row>
    <row r="22" spans="1:21" s="20" customFormat="1" x14ac:dyDescent="0.2">
      <c r="A22" s="21"/>
      <c r="B22" s="15" t="s">
        <v>31</v>
      </c>
      <c r="C22" s="122"/>
      <c r="D22" s="86"/>
      <c r="E22" s="125"/>
      <c r="G22" s="122"/>
      <c r="H22" s="86"/>
      <c r="I22" s="125"/>
      <c r="J22" s="122"/>
      <c r="K22" s="86"/>
      <c r="L22" s="125"/>
      <c r="M22" s="122"/>
      <c r="N22" s="86"/>
      <c r="O22" s="125"/>
      <c r="Q22" s="122">
        <v>1200</v>
      </c>
      <c r="R22" s="86">
        <f>ROUNDUP((($S$83*0.5/23))*(2/30),0)</f>
        <v>0</v>
      </c>
      <c r="S22" s="206">
        <f>R22*Q22</f>
        <v>0</v>
      </c>
      <c r="T22" s="535" t="s">
        <v>108</v>
      </c>
      <c r="U22" s="232" t="s">
        <v>134</v>
      </c>
    </row>
    <row r="23" spans="1:21" s="20" customFormat="1" x14ac:dyDescent="0.2">
      <c r="A23" s="21"/>
      <c r="B23" s="15" t="s">
        <v>77</v>
      </c>
      <c r="C23" s="22"/>
      <c r="D23" s="17"/>
      <c r="E23" s="27"/>
      <c r="G23" s="22"/>
      <c r="H23" s="17"/>
      <c r="I23" s="27"/>
      <c r="J23" s="22"/>
      <c r="K23" s="17"/>
      <c r="L23" s="27"/>
      <c r="M23" s="22"/>
      <c r="N23" s="17"/>
      <c r="O23" s="27"/>
      <c r="Q23" s="22">
        <v>150</v>
      </c>
      <c r="R23" s="17">
        <f>R22</f>
        <v>0</v>
      </c>
      <c r="S23" s="206">
        <f>R23*Q23</f>
        <v>0</v>
      </c>
      <c r="T23" s="536"/>
      <c r="U23" s="233" t="s">
        <v>135</v>
      </c>
    </row>
    <row r="24" spans="1:21" s="20" customFormat="1" x14ac:dyDescent="0.2">
      <c r="A24" s="21"/>
      <c r="B24" s="15" t="s">
        <v>32</v>
      </c>
      <c r="C24" s="22"/>
      <c r="D24" s="17"/>
      <c r="E24" s="27"/>
      <c r="G24" s="22"/>
      <c r="H24" s="17"/>
      <c r="I24" s="27"/>
      <c r="J24" s="22"/>
      <c r="K24" s="17"/>
      <c r="L24" s="27"/>
      <c r="M24" s="22"/>
      <c r="N24" s="17"/>
      <c r="O24" s="27"/>
      <c r="Q24" s="22">
        <v>1500</v>
      </c>
      <c r="R24" s="17">
        <f>ROUNDUP((($S$83*0.5/100))*(2/30),0)</f>
        <v>0</v>
      </c>
      <c r="S24" s="206">
        <f>R24*Q24</f>
        <v>0</v>
      </c>
      <c r="T24" s="535" t="s">
        <v>108</v>
      </c>
      <c r="U24" s="232" t="s">
        <v>136</v>
      </c>
    </row>
    <row r="25" spans="1:21" s="20" customFormat="1" x14ac:dyDescent="0.2">
      <c r="A25" s="21"/>
      <c r="B25" s="15" t="s">
        <v>79</v>
      </c>
      <c r="C25" s="16"/>
      <c r="D25" s="26"/>
      <c r="E25" s="29"/>
      <c r="G25" s="16"/>
      <c r="H25" s="26"/>
      <c r="I25" s="29"/>
      <c r="J25" s="16"/>
      <c r="K25" s="26"/>
      <c r="L25" s="29"/>
      <c r="M25" s="16"/>
      <c r="N25" s="26"/>
      <c r="O25" s="29"/>
      <c r="Q25" s="16">
        <v>200</v>
      </c>
      <c r="R25" s="17">
        <f>IF(S83&lt;600,1,1+ROUNDUP((S83-600)/200,0))</f>
        <v>1</v>
      </c>
      <c r="S25" s="206">
        <f>R25*Q25</f>
        <v>200</v>
      </c>
      <c r="T25" s="525"/>
      <c r="U25" s="233" t="s">
        <v>129</v>
      </c>
    </row>
    <row r="26" spans="1:21" s="20" customFormat="1" x14ac:dyDescent="0.2">
      <c r="A26" s="119"/>
      <c r="B26" s="107"/>
      <c r="C26" s="140"/>
      <c r="D26" s="141"/>
      <c r="E26" s="90"/>
      <c r="G26" s="140"/>
      <c r="H26" s="141"/>
      <c r="I26" s="90"/>
      <c r="J26" s="140"/>
      <c r="K26" s="141"/>
      <c r="L26" s="90"/>
      <c r="M26" s="140"/>
      <c r="N26" s="141"/>
      <c r="O26" s="90"/>
      <c r="Q26" s="140"/>
      <c r="R26" s="141"/>
      <c r="S26" s="175"/>
      <c r="T26" s="533"/>
    </row>
    <row r="27" spans="1:21" s="20" customFormat="1" x14ac:dyDescent="0.2">
      <c r="A27" s="116" t="s">
        <v>33</v>
      </c>
      <c r="B27" s="139"/>
      <c r="C27" s="123"/>
      <c r="D27" s="124"/>
      <c r="E27" s="173">
        <f>SUM(E28:E30)</f>
        <v>0</v>
      </c>
      <c r="G27" s="123"/>
      <c r="H27" s="124"/>
      <c r="I27" s="173">
        <f>SUM(I28:I30)</f>
        <v>0</v>
      </c>
      <c r="J27" s="123"/>
      <c r="K27" s="124"/>
      <c r="L27" s="173">
        <f>SUM(L28:L30)</f>
        <v>0</v>
      </c>
      <c r="M27" s="123"/>
      <c r="N27" s="124"/>
      <c r="O27" s="173">
        <f>SUM(O28:O30)</f>
        <v>0</v>
      </c>
      <c r="Q27" s="123"/>
      <c r="R27" s="124"/>
      <c r="S27" s="173">
        <f>SUM(S28:S30)</f>
        <v>0</v>
      </c>
      <c r="T27" s="534"/>
      <c r="U27" s="233"/>
    </row>
    <row r="28" spans="1:21" s="20" customFormat="1" x14ac:dyDescent="0.2">
      <c r="A28" s="21"/>
      <c r="B28" s="15" t="s">
        <v>39</v>
      </c>
      <c r="C28" s="122"/>
      <c r="D28" s="86"/>
      <c r="E28" s="87"/>
      <c r="G28" s="122"/>
      <c r="H28" s="86"/>
      <c r="I28" s="87"/>
      <c r="J28" s="122"/>
      <c r="K28" s="86"/>
      <c r="L28" s="87"/>
      <c r="M28" s="122"/>
      <c r="N28" s="86"/>
      <c r="O28" s="87"/>
      <c r="Q28" s="122">
        <v>1200</v>
      </c>
      <c r="R28" s="86">
        <f>ROUNDUP((($S$83*0.25/23))*(5/30),0)</f>
        <v>0</v>
      </c>
      <c r="S28" s="206">
        <f>R28*Q28</f>
        <v>0</v>
      </c>
      <c r="T28" s="535" t="s">
        <v>107</v>
      </c>
      <c r="U28" s="232" t="s">
        <v>120</v>
      </c>
    </row>
    <row r="29" spans="1:21" s="20" customFormat="1" x14ac:dyDescent="0.2">
      <c r="A29" s="21"/>
      <c r="B29" s="15" t="s">
        <v>40</v>
      </c>
      <c r="C29" s="22"/>
      <c r="D29" s="17"/>
      <c r="E29" s="29"/>
      <c r="G29" s="22"/>
      <c r="H29" s="17"/>
      <c r="I29" s="29"/>
      <c r="J29" s="22"/>
      <c r="K29" s="17"/>
      <c r="L29" s="29"/>
      <c r="M29" s="22"/>
      <c r="N29" s="17"/>
      <c r="O29" s="29"/>
      <c r="Q29" s="22">
        <v>2000</v>
      </c>
      <c r="R29" s="86">
        <f>ROUNDUP((($S$83*0.25/23))*(5/30),0)</f>
        <v>0</v>
      </c>
      <c r="S29" s="206">
        <f>R29*Q29</f>
        <v>0</v>
      </c>
      <c r="T29" s="535" t="s">
        <v>107</v>
      </c>
      <c r="U29" s="232" t="s">
        <v>120</v>
      </c>
    </row>
    <row r="30" spans="1:21" s="20" customFormat="1" x14ac:dyDescent="0.2">
      <c r="A30" s="119"/>
      <c r="B30" s="107"/>
      <c r="C30" s="88"/>
      <c r="D30" s="89"/>
      <c r="E30" s="127"/>
      <c r="G30" s="88"/>
      <c r="H30" s="89"/>
      <c r="I30" s="127"/>
      <c r="J30" s="88"/>
      <c r="K30" s="89"/>
      <c r="L30" s="127"/>
      <c r="M30" s="88"/>
      <c r="N30" s="89"/>
      <c r="O30" s="127"/>
      <c r="Q30" s="88"/>
      <c r="R30" s="89"/>
      <c r="S30" s="172"/>
      <c r="T30" s="533"/>
    </row>
    <row r="31" spans="1:21" s="5" customFormat="1" x14ac:dyDescent="0.2">
      <c r="A31" s="116" t="s">
        <v>10</v>
      </c>
      <c r="B31" s="139"/>
      <c r="C31" s="117"/>
      <c r="D31" s="124"/>
      <c r="E31" s="173">
        <f>SUM(E32:E36)</f>
        <v>0</v>
      </c>
      <c r="G31" s="117"/>
      <c r="H31" s="124"/>
      <c r="I31" s="173">
        <f>SUM(I32:I36)</f>
        <v>0</v>
      </c>
      <c r="J31" s="117"/>
      <c r="K31" s="124"/>
      <c r="L31" s="173">
        <f>SUM(L32:L36)</f>
        <v>0</v>
      </c>
      <c r="M31" s="117"/>
      <c r="N31" s="124"/>
      <c r="O31" s="173">
        <f>SUM(O32:O36)</f>
        <v>0</v>
      </c>
      <c r="Q31" s="117"/>
      <c r="R31" s="124"/>
      <c r="S31" s="173">
        <f>SUM(S32:S36)</f>
        <v>8400</v>
      </c>
      <c r="T31" s="534"/>
    </row>
    <row r="32" spans="1:21" s="10" customFormat="1" x14ac:dyDescent="0.2">
      <c r="A32" s="14"/>
      <c r="B32" s="15" t="s">
        <v>34</v>
      </c>
      <c r="C32" s="122"/>
      <c r="D32" s="86"/>
      <c r="E32" s="115"/>
      <c r="G32" s="122"/>
      <c r="H32" s="86"/>
      <c r="I32" s="115"/>
      <c r="J32" s="122"/>
      <c r="K32" s="86"/>
      <c r="L32" s="115"/>
      <c r="M32" s="122"/>
      <c r="N32" s="86"/>
      <c r="O32" s="115"/>
      <c r="Q32" s="122">
        <v>6000</v>
      </c>
      <c r="R32" s="86">
        <v>1</v>
      </c>
      <c r="S32" s="206">
        <f>R32*Q32</f>
        <v>6000</v>
      </c>
      <c r="T32" s="537"/>
    </row>
    <row r="33" spans="1:21" s="5" customFormat="1" x14ac:dyDescent="0.2">
      <c r="A33" s="21"/>
      <c r="B33" s="15" t="s">
        <v>12</v>
      </c>
      <c r="C33" s="22"/>
      <c r="D33" s="17"/>
      <c r="E33" s="18"/>
      <c r="G33" s="22"/>
      <c r="H33" s="17"/>
      <c r="I33" s="18"/>
      <c r="J33" s="22"/>
      <c r="K33" s="17"/>
      <c r="L33" s="18"/>
      <c r="M33" s="22"/>
      <c r="N33" s="17"/>
      <c r="O33" s="18"/>
      <c r="Q33" s="22">
        <v>150</v>
      </c>
      <c r="R33" s="17">
        <v>1</v>
      </c>
      <c r="S33" s="206">
        <f>R33*Q33</f>
        <v>150</v>
      </c>
      <c r="T33" s="525"/>
    </row>
    <row r="34" spans="1:21" s="5" customFormat="1" x14ac:dyDescent="0.2">
      <c r="A34" s="21"/>
      <c r="B34" s="15" t="s">
        <v>211</v>
      </c>
      <c r="C34" s="22"/>
      <c r="D34" s="17"/>
      <c r="E34" s="18"/>
      <c r="G34" s="22"/>
      <c r="H34" s="17"/>
      <c r="I34" s="18"/>
      <c r="J34" s="22"/>
      <c r="K34" s="17"/>
      <c r="L34" s="18"/>
      <c r="M34" s="22"/>
      <c r="N34" s="17"/>
      <c r="O34" s="18"/>
      <c r="Q34" s="22">
        <v>250</v>
      </c>
      <c r="R34" s="17">
        <v>1</v>
      </c>
      <c r="S34" s="206">
        <f>R34*Q34</f>
        <v>250</v>
      </c>
      <c r="T34" s="525"/>
    </row>
    <row r="35" spans="1:21" s="10" customFormat="1" x14ac:dyDescent="0.2">
      <c r="A35" s="14"/>
      <c r="B35" s="15" t="s">
        <v>209</v>
      </c>
      <c r="C35" s="22"/>
      <c r="D35" s="17"/>
      <c r="E35" s="18"/>
      <c r="G35" s="22"/>
      <c r="H35" s="17"/>
      <c r="I35" s="18"/>
      <c r="J35" s="22"/>
      <c r="K35" s="17"/>
      <c r="L35" s="18"/>
      <c r="M35" s="22"/>
      <c r="N35" s="17"/>
      <c r="O35" s="18"/>
      <c r="Q35" s="22">
        <v>1000</v>
      </c>
      <c r="R35" s="17">
        <v>2</v>
      </c>
      <c r="S35" s="206">
        <f>R35*Q35</f>
        <v>2000</v>
      </c>
      <c r="T35" s="525"/>
      <c r="U35" s="233"/>
    </row>
    <row r="36" spans="1:21" s="20" customFormat="1" x14ac:dyDescent="0.2">
      <c r="A36" s="119"/>
      <c r="B36" s="107"/>
      <c r="C36" s="88"/>
      <c r="D36" s="89"/>
      <c r="E36" s="127"/>
      <c r="G36" s="88"/>
      <c r="H36" s="89"/>
      <c r="I36" s="127"/>
      <c r="J36" s="88"/>
      <c r="K36" s="89"/>
      <c r="L36" s="127"/>
      <c r="M36" s="88"/>
      <c r="N36" s="89"/>
      <c r="O36" s="127"/>
      <c r="Q36" s="88"/>
      <c r="R36" s="89"/>
      <c r="S36" s="172"/>
      <c r="T36" s="538"/>
    </row>
    <row r="37" spans="1:21" s="20" customFormat="1" x14ac:dyDescent="0.2">
      <c r="A37" s="116" t="s">
        <v>13</v>
      </c>
      <c r="B37" s="139"/>
      <c r="C37" s="117"/>
      <c r="D37" s="124"/>
      <c r="E37" s="173">
        <f>SUM(E38:E39)</f>
        <v>0</v>
      </c>
      <c r="G37" s="117"/>
      <c r="H37" s="124"/>
      <c r="I37" s="173">
        <f>SUM(I38:I39)</f>
        <v>0</v>
      </c>
      <c r="J37" s="117"/>
      <c r="K37" s="124"/>
      <c r="L37" s="173">
        <f>SUM(L38:L39)</f>
        <v>0</v>
      </c>
      <c r="M37" s="117"/>
      <c r="N37" s="124"/>
      <c r="O37" s="173">
        <f>SUM(O38:O39)</f>
        <v>0</v>
      </c>
      <c r="Q37" s="117"/>
      <c r="R37" s="124"/>
      <c r="S37" s="173">
        <f>SUM(S38:S39)</f>
        <v>2680</v>
      </c>
      <c r="T37" s="534"/>
    </row>
    <row r="38" spans="1:21" s="20" customFormat="1" x14ac:dyDescent="0.2">
      <c r="A38" s="21"/>
      <c r="B38" s="15" t="s">
        <v>199</v>
      </c>
      <c r="C38" s="114"/>
      <c r="D38" s="86"/>
      <c r="E38" s="125"/>
      <c r="G38" s="114"/>
      <c r="H38" s="86"/>
      <c r="I38" s="125"/>
      <c r="J38" s="114"/>
      <c r="K38" s="86"/>
      <c r="L38" s="125"/>
      <c r="M38" s="114"/>
      <c r="N38" s="86"/>
      <c r="O38" s="125"/>
      <c r="Q38" s="114">
        <f>IF(S83&lt;400,2680,2680+(S83-400)*5.75)</f>
        <v>2680</v>
      </c>
      <c r="R38" s="86">
        <v>1</v>
      </c>
      <c r="S38" s="206">
        <f>R38*Q38</f>
        <v>2680</v>
      </c>
      <c r="T38" s="525"/>
      <c r="U38" s="233" t="s">
        <v>153</v>
      </c>
    </row>
    <row r="39" spans="1:21" s="20" customFormat="1" x14ac:dyDescent="0.2">
      <c r="A39" s="119"/>
      <c r="B39" s="107"/>
      <c r="C39" s="88"/>
      <c r="D39" s="89"/>
      <c r="E39" s="127"/>
      <c r="G39" s="88"/>
      <c r="H39" s="89"/>
      <c r="I39" s="127"/>
      <c r="J39" s="88"/>
      <c r="K39" s="89"/>
      <c r="L39" s="127"/>
      <c r="M39" s="88"/>
      <c r="N39" s="89"/>
      <c r="O39" s="127"/>
      <c r="Q39" s="88"/>
      <c r="R39" s="89"/>
      <c r="S39" s="172"/>
      <c r="T39" s="525"/>
    </row>
    <row r="40" spans="1:21" s="20" customFormat="1" x14ac:dyDescent="0.2">
      <c r="A40" s="116" t="s">
        <v>15</v>
      </c>
      <c r="B40" s="139"/>
      <c r="C40" s="117"/>
      <c r="D40" s="124"/>
      <c r="E40" s="173">
        <f>SUM(E41:E46)</f>
        <v>0</v>
      </c>
      <c r="G40" s="117"/>
      <c r="H40" s="124"/>
      <c r="I40" s="173">
        <f>SUM(I41:I46)</f>
        <v>0</v>
      </c>
      <c r="J40" s="117"/>
      <c r="K40" s="124"/>
      <c r="L40" s="173">
        <f>SUM(L41:L46)</f>
        <v>0</v>
      </c>
      <c r="M40" s="117"/>
      <c r="N40" s="124"/>
      <c r="O40" s="173">
        <f>SUM(O41:O46)</f>
        <v>0</v>
      </c>
      <c r="Q40" s="117"/>
      <c r="R40" s="124"/>
      <c r="S40" s="173">
        <f>SUM(S41:S46)</f>
        <v>3600</v>
      </c>
      <c r="T40" s="534"/>
    </row>
    <row r="41" spans="1:21" s="20" customFormat="1" x14ac:dyDescent="0.2">
      <c r="A41" s="21"/>
      <c r="B41" s="15" t="s">
        <v>212</v>
      </c>
      <c r="C41" s="114"/>
      <c r="D41" s="86"/>
      <c r="E41" s="125"/>
      <c r="G41" s="114"/>
      <c r="H41" s="86"/>
      <c r="I41" s="125"/>
      <c r="J41" s="114"/>
      <c r="K41" s="86"/>
      <c r="L41" s="125"/>
      <c r="M41" s="114"/>
      <c r="N41" s="86"/>
      <c r="O41" s="125"/>
      <c r="Q41" s="114">
        <f>$S$83/2*15</f>
        <v>0</v>
      </c>
      <c r="R41" s="86">
        <v>1</v>
      </c>
      <c r="S41" s="206">
        <f>R41*Q41</f>
        <v>0</v>
      </c>
      <c r="T41" s="537" t="s">
        <v>160</v>
      </c>
      <c r="U41" s="20" t="s">
        <v>146</v>
      </c>
    </row>
    <row r="42" spans="1:21" s="20" customFormat="1" x14ac:dyDescent="0.2">
      <c r="A42" s="21"/>
      <c r="B42" s="15" t="s">
        <v>16</v>
      </c>
      <c r="C42" s="16"/>
      <c r="D42" s="17"/>
      <c r="E42" s="29"/>
      <c r="G42" s="16"/>
      <c r="H42" s="17"/>
      <c r="I42" s="29"/>
      <c r="J42" s="16"/>
      <c r="K42" s="17"/>
      <c r="L42" s="29"/>
      <c r="M42" s="16"/>
      <c r="N42" s="17"/>
      <c r="O42" s="29"/>
      <c r="Q42" s="16">
        <v>1600</v>
      </c>
      <c r="R42" s="17">
        <v>1</v>
      </c>
      <c r="S42" s="206">
        <f>R42*Q42</f>
        <v>1600</v>
      </c>
      <c r="T42" s="525"/>
    </row>
    <row r="43" spans="1:21" s="20" customFormat="1" x14ac:dyDescent="0.2">
      <c r="A43" s="21"/>
      <c r="B43" s="15" t="s">
        <v>202</v>
      </c>
      <c r="C43" s="16"/>
      <c r="D43" s="17"/>
      <c r="E43" s="29"/>
      <c r="G43" s="16"/>
      <c r="H43" s="17"/>
      <c r="I43" s="29"/>
      <c r="J43" s="16"/>
      <c r="K43" s="17"/>
      <c r="L43" s="29"/>
      <c r="M43" s="16"/>
      <c r="N43" s="17"/>
      <c r="O43" s="29"/>
      <c r="Q43" s="16">
        <f>IF(S83&lt;300,200,300+(S83-300)*0.333)</f>
        <v>200</v>
      </c>
      <c r="R43" s="17">
        <v>1</v>
      </c>
      <c r="S43" s="206">
        <f>R43*Q43</f>
        <v>200</v>
      </c>
      <c r="T43" s="525"/>
      <c r="U43" s="20" t="s">
        <v>195</v>
      </c>
    </row>
    <row r="44" spans="1:21" s="5" customFormat="1" x14ac:dyDescent="0.2">
      <c r="A44" s="31"/>
      <c r="B44" s="32" t="s">
        <v>17</v>
      </c>
      <c r="C44" s="16"/>
      <c r="D44" s="17"/>
      <c r="E44" s="29"/>
      <c r="G44" s="16"/>
      <c r="H44" s="17"/>
      <c r="I44" s="29"/>
      <c r="J44" s="16"/>
      <c r="K44" s="17"/>
      <c r="L44" s="29"/>
      <c r="M44" s="16"/>
      <c r="N44" s="17"/>
      <c r="O44" s="29"/>
      <c r="Q44" s="16">
        <f>IF($S$83&lt;300,1600,1600+($S$83-300))</f>
        <v>1600</v>
      </c>
      <c r="R44" s="17">
        <v>1</v>
      </c>
      <c r="S44" s="206">
        <f>R44*Q44</f>
        <v>1600</v>
      </c>
      <c r="T44" s="535" t="s">
        <v>100</v>
      </c>
    </row>
    <row r="45" spans="1:21" s="5" customFormat="1" x14ac:dyDescent="0.2">
      <c r="A45" s="31"/>
      <c r="B45" s="32" t="s">
        <v>18</v>
      </c>
      <c r="C45" s="22"/>
      <c r="D45" s="17"/>
      <c r="E45" s="29"/>
      <c r="G45" s="22"/>
      <c r="H45" s="17"/>
      <c r="I45" s="29"/>
      <c r="J45" s="22"/>
      <c r="K45" s="17"/>
      <c r="L45" s="29"/>
      <c r="M45" s="22"/>
      <c r="N45" s="17"/>
      <c r="O45" s="29"/>
      <c r="Q45" s="22">
        <f>IF(S83&lt;400,200,200+(S83-400)*0.25)</f>
        <v>200</v>
      </c>
      <c r="R45" s="17">
        <v>1</v>
      </c>
      <c r="S45" s="206">
        <f>R45*Q45</f>
        <v>200</v>
      </c>
      <c r="T45" s="525" t="s">
        <v>101</v>
      </c>
      <c r="U45" s="233" t="s">
        <v>137</v>
      </c>
    </row>
    <row r="46" spans="1:21" s="5" customFormat="1" x14ac:dyDescent="0.2">
      <c r="A46" s="130"/>
      <c r="B46" s="108"/>
      <c r="C46" s="88"/>
      <c r="D46" s="89"/>
      <c r="E46" s="142"/>
      <c r="G46" s="88"/>
      <c r="H46" s="89"/>
      <c r="I46" s="142"/>
      <c r="J46" s="88"/>
      <c r="K46" s="89"/>
      <c r="L46" s="142"/>
      <c r="M46" s="88"/>
      <c r="N46" s="89"/>
      <c r="O46" s="142"/>
      <c r="Q46" s="88"/>
      <c r="R46" s="89"/>
      <c r="S46" s="194"/>
      <c r="T46" s="525"/>
    </row>
    <row r="47" spans="1:21" s="5" customFormat="1" x14ac:dyDescent="0.2">
      <c r="A47" s="116" t="s">
        <v>19</v>
      </c>
      <c r="B47" s="139"/>
      <c r="C47" s="144"/>
      <c r="D47" s="124"/>
      <c r="E47" s="173">
        <f>SUM(E48:E51)</f>
        <v>0</v>
      </c>
      <c r="G47" s="144"/>
      <c r="H47" s="124"/>
      <c r="I47" s="173">
        <f>SUM(I48:I51)</f>
        <v>0</v>
      </c>
      <c r="J47" s="144"/>
      <c r="K47" s="124"/>
      <c r="L47" s="173">
        <f>SUM(L48:L51)</f>
        <v>0</v>
      </c>
      <c r="M47" s="144"/>
      <c r="N47" s="124"/>
      <c r="O47" s="173">
        <f>SUM(O48:O51)</f>
        <v>0</v>
      </c>
      <c r="Q47" s="144"/>
      <c r="R47" s="124"/>
      <c r="S47" s="173">
        <f>SUM(S48:S51)</f>
        <v>310</v>
      </c>
      <c r="T47" s="534"/>
    </row>
    <row r="48" spans="1:21" s="5" customFormat="1" x14ac:dyDescent="0.2">
      <c r="A48" s="31"/>
      <c r="B48" s="32" t="s">
        <v>47</v>
      </c>
      <c r="C48" s="34"/>
      <c r="D48" s="17"/>
      <c r="E48" s="29"/>
      <c r="G48" s="34"/>
      <c r="H48" s="17"/>
      <c r="I48" s="29"/>
      <c r="J48" s="34"/>
      <c r="K48" s="17"/>
      <c r="L48" s="29"/>
      <c r="M48" s="34"/>
      <c r="N48" s="17"/>
      <c r="O48" s="29"/>
      <c r="Q48" s="16">
        <v>60</v>
      </c>
      <c r="R48" s="17">
        <v>1</v>
      </c>
      <c r="S48" s="206">
        <f>R48*Q48</f>
        <v>60</v>
      </c>
      <c r="T48" s="525"/>
    </row>
    <row r="49" spans="1:21" s="5" customFormat="1" x14ac:dyDescent="0.2">
      <c r="A49" s="31"/>
      <c r="B49" s="32" t="s">
        <v>200</v>
      </c>
      <c r="C49" s="34"/>
      <c r="D49" s="17"/>
      <c r="E49" s="29"/>
      <c r="G49" s="34"/>
      <c r="H49" s="17"/>
      <c r="I49" s="29"/>
      <c r="J49" s="34"/>
      <c r="K49" s="17"/>
      <c r="L49" s="29"/>
      <c r="M49" s="34"/>
      <c r="N49" s="17"/>
      <c r="O49" s="29"/>
      <c r="Q49" s="16">
        <v>250</v>
      </c>
      <c r="R49" s="17">
        <v>1</v>
      </c>
      <c r="S49" s="206">
        <f>R49*Q49</f>
        <v>250</v>
      </c>
      <c r="T49" s="525"/>
    </row>
    <row r="50" spans="1:21" s="5" customFormat="1" x14ac:dyDescent="0.2">
      <c r="A50" s="31"/>
      <c r="B50" s="32" t="s">
        <v>49</v>
      </c>
      <c r="C50" s="34"/>
      <c r="D50" s="17"/>
      <c r="E50" s="29"/>
      <c r="G50" s="34"/>
      <c r="H50" s="17"/>
      <c r="I50" s="29"/>
      <c r="J50" s="34"/>
      <c r="K50" s="17"/>
      <c r="L50" s="29"/>
      <c r="M50" s="34"/>
      <c r="N50" s="17"/>
      <c r="O50" s="29"/>
      <c r="Q50" s="16">
        <v>100</v>
      </c>
      <c r="R50" s="17">
        <f>ROUNDUP(S83/250,0)</f>
        <v>0</v>
      </c>
      <c r="S50" s="206">
        <f>R50*Q50</f>
        <v>0</v>
      </c>
      <c r="T50" s="525"/>
      <c r="U50" s="80" t="s">
        <v>138</v>
      </c>
    </row>
    <row r="51" spans="1:21" s="5" customFormat="1" x14ac:dyDescent="0.2">
      <c r="A51" s="130"/>
      <c r="B51" s="108"/>
      <c r="C51" s="143"/>
      <c r="D51" s="89"/>
      <c r="E51" s="90"/>
      <c r="G51" s="143"/>
      <c r="H51" s="89"/>
      <c r="I51" s="90"/>
      <c r="J51" s="143"/>
      <c r="K51" s="89"/>
      <c r="L51" s="90"/>
      <c r="M51" s="143"/>
      <c r="N51" s="89"/>
      <c r="O51" s="90"/>
      <c r="Q51" s="88"/>
      <c r="R51" s="89"/>
      <c r="S51" s="175"/>
      <c r="T51" s="525"/>
    </row>
    <row r="52" spans="1:21" s="5" customFormat="1" x14ac:dyDescent="0.2">
      <c r="A52" s="116" t="s">
        <v>20</v>
      </c>
      <c r="B52" s="139"/>
      <c r="C52" s="144"/>
      <c r="D52" s="124"/>
      <c r="E52" s="173">
        <f>SUM(E53:E67)</f>
        <v>0</v>
      </c>
      <c r="G52" s="144"/>
      <c r="H52" s="124"/>
      <c r="I52" s="173">
        <f>SUM(I53:I67)</f>
        <v>0</v>
      </c>
      <c r="J52" s="144"/>
      <c r="K52" s="124"/>
      <c r="L52" s="173">
        <f>SUM(L53:L67)</f>
        <v>0</v>
      </c>
      <c r="M52" s="144"/>
      <c r="N52" s="124"/>
      <c r="O52" s="173">
        <f>SUM(O53:O67)</f>
        <v>0</v>
      </c>
      <c r="Q52" s="144"/>
      <c r="R52" s="124"/>
      <c r="S52" s="173">
        <f>SUM(S53:S67)</f>
        <v>2400</v>
      </c>
      <c r="T52" s="534"/>
    </row>
    <row r="53" spans="1:21" s="5" customFormat="1" x14ac:dyDescent="0.2">
      <c r="A53" s="31"/>
      <c r="B53" s="32" t="s">
        <v>204</v>
      </c>
      <c r="C53" s="34"/>
      <c r="D53" s="17"/>
      <c r="E53" s="29"/>
      <c r="G53" s="34"/>
      <c r="H53" s="17"/>
      <c r="I53" s="29"/>
      <c r="J53" s="34"/>
      <c r="K53" s="17"/>
      <c r="L53" s="29"/>
      <c r="M53" s="34"/>
      <c r="N53" s="17"/>
      <c r="O53" s="29"/>
      <c r="Q53" s="16">
        <f>IF(S83&lt;400,300,300+(S83-400)*0.5)</f>
        <v>300</v>
      </c>
      <c r="R53" s="17">
        <v>1</v>
      </c>
      <c r="S53" s="206">
        <f t="shared" ref="S53:S60" si="0">R53*Q53</f>
        <v>300</v>
      </c>
      <c r="T53" s="546"/>
      <c r="U53" s="233" t="s">
        <v>139</v>
      </c>
    </row>
    <row r="54" spans="1:21" s="5" customFormat="1" x14ac:dyDescent="0.2">
      <c r="A54" s="31"/>
      <c r="B54" s="32" t="s">
        <v>53</v>
      </c>
      <c r="C54" s="34"/>
      <c r="D54" s="17"/>
      <c r="E54" s="29"/>
      <c r="G54" s="34"/>
      <c r="H54" s="17"/>
      <c r="I54" s="29"/>
      <c r="J54" s="34"/>
      <c r="K54" s="17"/>
      <c r="L54" s="29"/>
      <c r="M54" s="34"/>
      <c r="N54" s="17"/>
      <c r="O54" s="29"/>
      <c r="Q54" s="16">
        <v>100</v>
      </c>
      <c r="R54" s="17">
        <v>1</v>
      </c>
      <c r="S54" s="206">
        <f>R54*Q54</f>
        <v>100</v>
      </c>
      <c r="T54" s="525"/>
    </row>
    <row r="55" spans="1:21" s="5" customFormat="1" x14ac:dyDescent="0.2">
      <c r="A55" s="31"/>
      <c r="B55" s="32" t="s">
        <v>54</v>
      </c>
      <c r="C55" s="16"/>
      <c r="D55" s="38"/>
      <c r="E55" s="33"/>
      <c r="G55" s="16"/>
      <c r="H55" s="38"/>
      <c r="I55" s="33"/>
      <c r="J55" s="16"/>
      <c r="K55" s="38"/>
      <c r="L55" s="33"/>
      <c r="M55" s="16"/>
      <c r="N55" s="38"/>
      <c r="O55" s="33"/>
      <c r="Q55" s="16">
        <v>200</v>
      </c>
      <c r="R55" s="17">
        <v>1</v>
      </c>
      <c r="S55" s="206">
        <f t="shared" si="0"/>
        <v>200</v>
      </c>
      <c r="T55" s="525"/>
    </row>
    <row r="56" spans="1:21" s="5" customFormat="1" x14ac:dyDescent="0.2">
      <c r="A56" s="31"/>
      <c r="B56" s="32" t="s">
        <v>55</v>
      </c>
      <c r="C56" s="66"/>
      <c r="D56" s="421"/>
      <c r="E56" s="29"/>
      <c r="G56" s="16"/>
      <c r="H56" s="17"/>
      <c r="I56" s="29"/>
      <c r="J56" s="66"/>
      <c r="K56" s="421"/>
      <c r="L56" s="29"/>
      <c r="M56" s="66"/>
      <c r="N56" s="421"/>
      <c r="O56" s="29"/>
      <c r="Q56" s="16">
        <v>200</v>
      </c>
      <c r="R56" s="17">
        <v>1</v>
      </c>
      <c r="S56" s="206">
        <f t="shared" si="0"/>
        <v>200</v>
      </c>
      <c r="T56" s="525"/>
    </row>
    <row r="57" spans="1:21" s="5" customFormat="1" x14ac:dyDescent="0.2">
      <c r="A57" s="31"/>
      <c r="B57" s="32" t="s">
        <v>68</v>
      </c>
      <c r="C57" s="39"/>
      <c r="D57" s="421"/>
      <c r="E57" s="29"/>
      <c r="G57" s="16"/>
      <c r="H57" s="17"/>
      <c r="I57" s="29"/>
      <c r="J57" s="39"/>
      <c r="K57" s="421"/>
      <c r="L57" s="29"/>
      <c r="M57" s="39"/>
      <c r="N57" s="421"/>
      <c r="O57" s="29"/>
      <c r="Q57" s="16">
        <v>375</v>
      </c>
      <c r="R57" s="17">
        <v>1</v>
      </c>
      <c r="S57" s="206">
        <f t="shared" si="0"/>
        <v>375</v>
      </c>
      <c r="T57" s="525"/>
    </row>
    <row r="58" spans="1:21" s="5" customFormat="1" x14ac:dyDescent="0.2">
      <c r="A58" s="36"/>
      <c r="B58" s="37" t="s">
        <v>69</v>
      </c>
      <c r="C58" s="34"/>
      <c r="D58" s="17"/>
      <c r="E58" s="29"/>
      <c r="G58" s="34"/>
      <c r="H58" s="17"/>
      <c r="I58" s="29"/>
      <c r="J58" s="34"/>
      <c r="K58" s="17"/>
      <c r="L58" s="29"/>
      <c r="M58" s="505"/>
      <c r="N58" s="421"/>
      <c r="O58" s="29"/>
      <c r="Q58" s="16">
        <v>125</v>
      </c>
      <c r="R58" s="17">
        <v>1</v>
      </c>
      <c r="S58" s="206">
        <f t="shared" si="0"/>
        <v>125</v>
      </c>
      <c r="T58" s="525"/>
    </row>
    <row r="59" spans="1:21" s="5" customFormat="1" x14ac:dyDescent="0.2">
      <c r="A59" s="36"/>
      <c r="B59" s="37" t="s">
        <v>70</v>
      </c>
      <c r="C59" s="40"/>
      <c r="D59" s="17"/>
      <c r="E59" s="18"/>
      <c r="G59" s="40"/>
      <c r="H59" s="17"/>
      <c r="I59" s="18"/>
      <c r="J59" s="40"/>
      <c r="K59" s="17"/>
      <c r="L59" s="18"/>
      <c r="M59" s="40"/>
      <c r="N59" s="17"/>
      <c r="O59" s="18"/>
      <c r="Q59" s="40">
        <v>150</v>
      </c>
      <c r="R59" s="17">
        <v>1</v>
      </c>
      <c r="S59" s="206">
        <f t="shared" si="0"/>
        <v>150</v>
      </c>
      <c r="T59" s="525"/>
    </row>
    <row r="60" spans="1:21" s="5" customFormat="1" x14ac:dyDescent="0.2">
      <c r="A60" s="36"/>
      <c r="B60" s="37" t="s">
        <v>71</v>
      </c>
      <c r="C60" s="16"/>
      <c r="D60" s="17"/>
      <c r="E60" s="29"/>
      <c r="G60" s="16"/>
      <c r="H60" s="17"/>
      <c r="I60" s="29"/>
      <c r="J60" s="16"/>
      <c r="K60" s="17"/>
      <c r="L60" s="29"/>
      <c r="M60" s="16"/>
      <c r="N60" s="17"/>
      <c r="O60" s="29"/>
      <c r="Q60" s="16">
        <v>150</v>
      </c>
      <c r="R60" s="17">
        <f>IF(S83&lt;500,0,1+ROUNDDOWN((S83-500)/500,0))</f>
        <v>0</v>
      </c>
      <c r="S60" s="206">
        <f t="shared" si="0"/>
        <v>0</v>
      </c>
      <c r="T60" s="525"/>
      <c r="U60" s="233" t="s">
        <v>141</v>
      </c>
    </row>
    <row r="61" spans="1:21" s="5" customFormat="1" x14ac:dyDescent="0.2">
      <c r="A61" s="36"/>
      <c r="B61" s="37" t="s">
        <v>58</v>
      </c>
      <c r="C61" s="16"/>
      <c r="D61" s="26"/>
      <c r="E61" s="29"/>
      <c r="G61" s="16"/>
      <c r="H61" s="26"/>
      <c r="I61" s="29"/>
      <c r="J61" s="16"/>
      <c r="K61" s="26"/>
      <c r="L61" s="29"/>
      <c r="M61" s="16"/>
      <c r="N61" s="26"/>
      <c r="O61" s="29"/>
      <c r="Q61" s="16">
        <v>150</v>
      </c>
      <c r="R61" s="17">
        <v>1</v>
      </c>
      <c r="S61" s="206">
        <f t="shared" ref="S61:S66" si="1">R61*Q61</f>
        <v>150</v>
      </c>
      <c r="T61" s="525"/>
    </row>
    <row r="62" spans="1:21" s="5" customFormat="1" x14ac:dyDescent="0.2">
      <c r="A62" s="36"/>
      <c r="B62" s="37" t="s">
        <v>21</v>
      </c>
      <c r="C62" s="16"/>
      <c r="D62" s="26"/>
      <c r="E62" s="29"/>
      <c r="G62" s="16"/>
      <c r="H62" s="26"/>
      <c r="I62" s="29"/>
      <c r="J62" s="16"/>
      <c r="K62" s="26"/>
      <c r="L62" s="29"/>
      <c r="M62" s="16"/>
      <c r="N62" s="26"/>
      <c r="O62" s="29"/>
      <c r="Q62" s="16">
        <v>350</v>
      </c>
      <c r="R62" s="17">
        <v>1</v>
      </c>
      <c r="S62" s="206">
        <f t="shared" si="1"/>
        <v>350</v>
      </c>
      <c r="T62" s="525"/>
    </row>
    <row r="63" spans="1:21" s="5" customFormat="1" x14ac:dyDescent="0.2">
      <c r="A63" s="31"/>
      <c r="B63" s="32" t="s">
        <v>59</v>
      </c>
      <c r="C63" s="16"/>
      <c r="D63" s="17"/>
      <c r="E63" s="18"/>
      <c r="G63" s="16"/>
      <c r="H63" s="17"/>
      <c r="I63" s="18"/>
      <c r="J63" s="16"/>
      <c r="K63" s="17"/>
      <c r="L63" s="18"/>
      <c r="M63" s="16"/>
      <c r="N63" s="17"/>
      <c r="O63" s="18"/>
      <c r="Q63" s="16">
        <v>150</v>
      </c>
      <c r="R63" s="17">
        <f>ROUNDUP(S83/200,0)</f>
        <v>0</v>
      </c>
      <c r="S63" s="206">
        <f t="shared" si="1"/>
        <v>0</v>
      </c>
      <c r="T63" s="525"/>
      <c r="U63" s="80" t="s">
        <v>126</v>
      </c>
    </row>
    <row r="64" spans="1:21" s="5" customFormat="1" x14ac:dyDescent="0.2">
      <c r="A64" s="31"/>
      <c r="B64" s="32" t="s">
        <v>67</v>
      </c>
      <c r="C64" s="16"/>
      <c r="D64" s="17"/>
      <c r="E64" s="18"/>
      <c r="G64" s="16"/>
      <c r="H64" s="17"/>
      <c r="I64" s="18"/>
      <c r="J64" s="16"/>
      <c r="K64" s="17"/>
      <c r="L64" s="18"/>
      <c r="M64" s="16"/>
      <c r="N64" s="17"/>
      <c r="O64" s="18"/>
      <c r="Q64" s="16">
        <v>100</v>
      </c>
      <c r="R64" s="17">
        <v>1</v>
      </c>
      <c r="S64" s="206">
        <f t="shared" si="1"/>
        <v>100</v>
      </c>
      <c r="T64" s="525"/>
      <c r="U64" s="235"/>
    </row>
    <row r="65" spans="1:28" s="5" customFormat="1" x14ac:dyDescent="0.2">
      <c r="A65" s="31"/>
      <c r="B65" s="32" t="s">
        <v>60</v>
      </c>
      <c r="C65" s="40"/>
      <c r="D65" s="17"/>
      <c r="E65" s="18"/>
      <c r="G65" s="40"/>
      <c r="H65" s="17"/>
      <c r="I65" s="18"/>
      <c r="J65" s="40"/>
      <c r="K65" s="17"/>
      <c r="L65" s="18"/>
      <c r="M65" s="40"/>
      <c r="N65" s="17"/>
      <c r="O65" s="18"/>
      <c r="Q65" s="40">
        <v>50</v>
      </c>
      <c r="R65" s="17">
        <v>1</v>
      </c>
      <c r="S65" s="206">
        <f t="shared" si="1"/>
        <v>50</v>
      </c>
      <c r="T65" s="525"/>
      <c r="U65" s="233"/>
    </row>
    <row r="66" spans="1:28" s="20" customFormat="1" x14ac:dyDescent="0.2">
      <c r="A66" s="21"/>
      <c r="B66" s="15" t="s">
        <v>78</v>
      </c>
      <c r="C66" s="16"/>
      <c r="D66" s="17"/>
      <c r="E66" s="18"/>
      <c r="G66" s="16"/>
      <c r="H66" s="17"/>
      <c r="I66" s="18"/>
      <c r="J66" s="16"/>
      <c r="K66" s="17"/>
      <c r="L66" s="18"/>
      <c r="M66" s="16"/>
      <c r="N66" s="17"/>
      <c r="O66" s="18"/>
      <c r="Q66" s="40">
        <f>IF(S83&lt;300,300,300+(S83-300)*0.5)</f>
        <v>300</v>
      </c>
      <c r="R66" s="17">
        <v>1</v>
      </c>
      <c r="S66" s="206">
        <f t="shared" si="1"/>
        <v>300</v>
      </c>
      <c r="T66" s="525"/>
      <c r="U66" s="20" t="s">
        <v>152</v>
      </c>
    </row>
    <row r="67" spans="1:28" s="5" customFormat="1" x14ac:dyDescent="0.2">
      <c r="A67" s="130"/>
      <c r="B67" s="108"/>
      <c r="C67" s="145"/>
      <c r="D67" s="89"/>
      <c r="E67" s="121"/>
      <c r="G67" s="145"/>
      <c r="H67" s="89"/>
      <c r="I67" s="121"/>
      <c r="J67" s="145"/>
      <c r="K67" s="89"/>
      <c r="L67" s="121"/>
      <c r="M67" s="145"/>
      <c r="N67" s="89"/>
      <c r="O67" s="121"/>
      <c r="Q67" s="145"/>
      <c r="R67" s="89"/>
      <c r="S67" s="171"/>
      <c r="T67" s="538"/>
    </row>
    <row r="68" spans="1:28" s="5" customFormat="1" x14ac:dyDescent="0.2">
      <c r="A68" s="116" t="s">
        <v>22</v>
      </c>
      <c r="B68" s="139"/>
      <c r="C68" s="117"/>
      <c r="D68" s="124"/>
      <c r="E68" s="173">
        <f>SUM(E69:E76)</f>
        <v>0</v>
      </c>
      <c r="G68" s="117"/>
      <c r="H68" s="124"/>
      <c r="I68" s="173">
        <f>SUM(I69:I76)</f>
        <v>0</v>
      </c>
      <c r="J68" s="117"/>
      <c r="K68" s="124"/>
      <c r="L68" s="173">
        <f>SUM(L69:L76)</f>
        <v>0</v>
      </c>
      <c r="M68" s="117"/>
      <c r="N68" s="124"/>
      <c r="O68" s="173">
        <f>SUM(O69:O76)</f>
        <v>0</v>
      </c>
      <c r="Q68" s="117"/>
      <c r="R68" s="124"/>
      <c r="S68" s="173">
        <f>SUM(S69:S76)</f>
        <v>1775</v>
      </c>
      <c r="T68" s="534"/>
    </row>
    <row r="69" spans="1:28" s="20" customFormat="1" x14ac:dyDescent="0.2">
      <c r="A69" s="21"/>
      <c r="B69" s="15" t="s">
        <v>61</v>
      </c>
      <c r="C69" s="16"/>
      <c r="D69" s="26"/>
      <c r="E69" s="29"/>
      <c r="G69" s="16"/>
      <c r="H69" s="26"/>
      <c r="I69" s="29"/>
      <c r="J69" s="16"/>
      <c r="K69" s="26"/>
      <c r="L69" s="29"/>
      <c r="M69" s="16"/>
      <c r="N69" s="26"/>
      <c r="O69" s="29"/>
      <c r="Q69" s="88">
        <v>150</v>
      </c>
      <c r="R69" s="89">
        <v>1</v>
      </c>
      <c r="S69" s="206">
        <f t="shared" ref="S69:S75" si="2">R69*Q69</f>
        <v>150</v>
      </c>
      <c r="T69" s="525"/>
    </row>
    <row r="70" spans="1:28" s="20" customFormat="1" x14ac:dyDescent="0.2">
      <c r="A70" s="21"/>
      <c r="B70" s="15" t="s">
        <v>62</v>
      </c>
      <c r="C70" s="16"/>
      <c r="D70" s="17"/>
      <c r="E70" s="29"/>
      <c r="G70" s="16"/>
      <c r="H70" s="17"/>
      <c r="I70" s="29"/>
      <c r="J70" s="16"/>
      <c r="K70" s="17"/>
      <c r="L70" s="29"/>
      <c r="M70" s="16"/>
      <c r="N70" s="17"/>
      <c r="O70" s="29"/>
      <c r="Q70" s="16">
        <v>250</v>
      </c>
      <c r="R70" s="17">
        <v>1</v>
      </c>
      <c r="S70" s="206">
        <f t="shared" si="2"/>
        <v>250</v>
      </c>
      <c r="T70" s="525"/>
    </row>
    <row r="71" spans="1:28" s="20" customFormat="1" x14ac:dyDescent="0.2">
      <c r="A71" s="21"/>
      <c r="B71" s="15" t="s">
        <v>63</v>
      </c>
      <c r="C71" s="85"/>
      <c r="D71" s="86"/>
      <c r="E71" s="87"/>
      <c r="G71" s="114"/>
      <c r="H71" s="86"/>
      <c r="I71" s="87"/>
      <c r="J71" s="85"/>
      <c r="K71" s="86"/>
      <c r="L71" s="87"/>
      <c r="M71" s="85"/>
      <c r="N71" s="86"/>
      <c r="O71" s="87"/>
      <c r="Q71" s="16">
        <v>375</v>
      </c>
      <c r="R71" s="17">
        <v>1</v>
      </c>
      <c r="S71" s="206">
        <f t="shared" si="2"/>
        <v>375</v>
      </c>
      <c r="T71" s="525"/>
    </row>
    <row r="72" spans="1:28" s="5" customFormat="1" x14ac:dyDescent="0.2">
      <c r="A72" s="31"/>
      <c r="B72" s="32" t="s">
        <v>64</v>
      </c>
      <c r="C72" s="53"/>
      <c r="D72" s="17"/>
      <c r="E72" s="29"/>
      <c r="G72" s="16"/>
      <c r="H72" s="17"/>
      <c r="I72" s="29"/>
      <c r="J72" s="53"/>
      <c r="K72" s="17"/>
      <c r="L72" s="29"/>
      <c r="M72" s="53"/>
      <c r="N72" s="17"/>
      <c r="O72" s="29"/>
      <c r="Q72" s="16">
        <v>400</v>
      </c>
      <c r="R72" s="17">
        <v>1</v>
      </c>
      <c r="S72" s="206">
        <f t="shared" si="2"/>
        <v>400</v>
      </c>
      <c r="T72" s="525"/>
    </row>
    <row r="73" spans="1:28" s="20" customFormat="1" x14ac:dyDescent="0.2">
      <c r="A73" s="21"/>
      <c r="B73" s="15" t="s">
        <v>65</v>
      </c>
      <c r="C73" s="53"/>
      <c r="D73" s="54"/>
      <c r="E73" s="29"/>
      <c r="G73" s="16"/>
      <c r="H73" s="54"/>
      <c r="I73" s="29"/>
      <c r="J73" s="53"/>
      <c r="K73" s="54"/>
      <c r="L73" s="29"/>
      <c r="M73" s="53"/>
      <c r="N73" s="54"/>
      <c r="O73" s="29"/>
      <c r="Q73" s="16">
        <f>IF(S83&lt;300,200,200+(S83-300)*0.333)</f>
        <v>200</v>
      </c>
      <c r="R73" s="17">
        <v>1</v>
      </c>
      <c r="S73" s="206">
        <f t="shared" si="2"/>
        <v>200</v>
      </c>
      <c r="T73" s="525"/>
      <c r="U73" s="233" t="s">
        <v>148</v>
      </c>
    </row>
    <row r="74" spans="1:28" s="5" customFormat="1" x14ac:dyDescent="0.2">
      <c r="A74" s="31"/>
      <c r="B74" s="32" t="s">
        <v>66</v>
      </c>
      <c r="C74" s="53"/>
      <c r="D74" s="17"/>
      <c r="E74" s="29"/>
      <c r="G74" s="16"/>
      <c r="H74" s="17"/>
      <c r="I74" s="29"/>
      <c r="J74" s="53"/>
      <c r="K74" s="17"/>
      <c r="L74" s="29"/>
      <c r="M74" s="53"/>
      <c r="N74" s="17"/>
      <c r="O74" s="29"/>
      <c r="Q74" s="16">
        <f>IF(S83&lt;300,200,200+(S83-300)*0.667)</f>
        <v>200</v>
      </c>
      <c r="R74" s="17">
        <v>1</v>
      </c>
      <c r="S74" s="206">
        <f t="shared" si="2"/>
        <v>200</v>
      </c>
      <c r="T74" s="525"/>
      <c r="U74" s="233" t="s">
        <v>151</v>
      </c>
    </row>
    <row r="75" spans="1:28" s="20" customFormat="1" x14ac:dyDescent="0.2">
      <c r="A75" s="511"/>
      <c r="B75" s="15" t="s">
        <v>197</v>
      </c>
      <c r="C75" s="55"/>
      <c r="D75" s="54"/>
      <c r="E75" s="57"/>
      <c r="G75" s="68"/>
      <c r="H75" s="54"/>
      <c r="I75" s="57"/>
      <c r="J75" s="55"/>
      <c r="K75" s="54"/>
      <c r="L75" s="57"/>
      <c r="M75" s="55"/>
      <c r="N75" s="54"/>
      <c r="O75" s="57"/>
      <c r="Q75" s="16">
        <v>200</v>
      </c>
      <c r="R75" s="17">
        <v>1</v>
      </c>
      <c r="S75" s="206">
        <f t="shared" si="2"/>
        <v>200</v>
      </c>
      <c r="T75" s="525"/>
    </row>
    <row r="76" spans="1:28" s="5" customFormat="1" x14ac:dyDescent="0.2">
      <c r="A76" s="130"/>
      <c r="B76" s="108"/>
      <c r="C76" s="146"/>
      <c r="D76" s="147"/>
      <c r="E76" s="148"/>
      <c r="G76" s="252"/>
      <c r="H76" s="147"/>
      <c r="I76" s="148"/>
      <c r="J76" s="146"/>
      <c r="K76" s="147"/>
      <c r="L76" s="148"/>
      <c r="M76" s="146"/>
      <c r="N76" s="147"/>
      <c r="O76" s="148"/>
      <c r="Q76" s="88"/>
      <c r="R76" s="89"/>
      <c r="S76" s="171"/>
      <c r="T76" s="525"/>
    </row>
    <row r="77" spans="1:28" s="5" customFormat="1" x14ac:dyDescent="0.2">
      <c r="A77" s="116" t="s">
        <v>24</v>
      </c>
      <c r="B77" s="139"/>
      <c r="C77" s="117"/>
      <c r="D77" s="126"/>
      <c r="E77" s="173">
        <f>SUM(E78:E79)</f>
        <v>0</v>
      </c>
      <c r="F77" s="4"/>
      <c r="G77" s="117"/>
      <c r="H77" s="126"/>
      <c r="I77" s="173">
        <f>SUM(I78:I79)</f>
        <v>0</v>
      </c>
      <c r="J77" s="117"/>
      <c r="K77" s="126"/>
      <c r="L77" s="173">
        <f>SUM(L78:L79)</f>
        <v>0</v>
      </c>
      <c r="M77" s="117"/>
      <c r="N77" s="126"/>
      <c r="O77" s="173">
        <f>SUM(O78:O79)</f>
        <v>0</v>
      </c>
      <c r="P77" s="4"/>
      <c r="Q77" s="117"/>
      <c r="R77" s="124"/>
      <c r="S77" s="173">
        <v>0</v>
      </c>
      <c r="T77" s="534"/>
      <c r="X77" s="4"/>
      <c r="Y77" s="4"/>
      <c r="Z77" s="4"/>
      <c r="AA77" s="4"/>
      <c r="AB77" s="4"/>
    </row>
    <row r="78" spans="1:28" s="5" customFormat="1" x14ac:dyDescent="0.2">
      <c r="A78" s="512"/>
      <c r="B78" s="32" t="s">
        <v>52</v>
      </c>
      <c r="C78" s="114"/>
      <c r="D78" s="133"/>
      <c r="E78" s="87"/>
      <c r="F78" s="4"/>
      <c r="G78" s="114"/>
      <c r="H78" s="133"/>
      <c r="I78" s="87"/>
      <c r="J78" s="114"/>
      <c r="K78" s="133"/>
      <c r="L78" s="87"/>
      <c r="M78" s="114"/>
      <c r="N78" s="133"/>
      <c r="O78" s="87"/>
      <c r="P78" s="4"/>
      <c r="Q78" s="114"/>
      <c r="R78" s="86"/>
      <c r="S78" s="170"/>
      <c r="T78" s="525"/>
      <c r="X78" s="4"/>
      <c r="Y78" s="4"/>
      <c r="Z78" s="4"/>
      <c r="AA78" s="4"/>
      <c r="AB78" s="4"/>
    </row>
    <row r="79" spans="1:28" s="5" customFormat="1" ht="12" thickBot="1" x14ac:dyDescent="0.25">
      <c r="A79" s="41"/>
      <c r="B79" s="42"/>
      <c r="C79" s="43"/>
      <c r="D79" s="44"/>
      <c r="E79" s="45"/>
      <c r="F79" s="4"/>
      <c r="G79" s="71"/>
      <c r="H79" s="44"/>
      <c r="I79" s="45"/>
      <c r="J79" s="43"/>
      <c r="K79" s="44"/>
      <c r="L79" s="45"/>
      <c r="M79" s="43"/>
      <c r="N79" s="44"/>
      <c r="O79" s="45"/>
      <c r="P79" s="4"/>
      <c r="Q79" s="91"/>
      <c r="R79" s="44"/>
      <c r="S79" s="176"/>
      <c r="T79" s="532"/>
      <c r="X79" s="4"/>
      <c r="Y79" s="4"/>
      <c r="Z79" s="4"/>
      <c r="AA79" s="4"/>
      <c r="AB79" s="4"/>
    </row>
    <row r="80" spans="1:28" s="5" customFormat="1" x14ac:dyDescent="0.2">
      <c r="A80" s="46"/>
      <c r="B80" s="47"/>
      <c r="C80" s="48"/>
      <c r="D80" s="49"/>
      <c r="E80" s="50"/>
      <c r="F80" s="4"/>
      <c r="G80" s="67"/>
      <c r="H80" s="49"/>
      <c r="I80" s="50"/>
      <c r="J80" s="48"/>
      <c r="K80" s="49"/>
      <c r="L80" s="50"/>
      <c r="M80" s="48"/>
      <c r="N80" s="49"/>
      <c r="O80" s="50"/>
      <c r="P80" s="4"/>
      <c r="Q80" s="92"/>
      <c r="R80" s="49"/>
      <c r="S80" s="167"/>
      <c r="T80" s="529"/>
      <c r="X80" s="4"/>
      <c r="Y80" s="4"/>
      <c r="Z80" s="4"/>
      <c r="AA80" s="4"/>
      <c r="AB80" s="4"/>
    </row>
    <row r="81" spans="1:24" s="5" customFormat="1" x14ac:dyDescent="0.2">
      <c r="A81" s="51"/>
      <c r="B81" s="52" t="s">
        <v>92</v>
      </c>
      <c r="C81" s="53"/>
      <c r="D81" s="54"/>
      <c r="E81" s="209">
        <f>E7+E14+E21+E27+E31+E37+E40+E47+E52+E68+E77</f>
        <v>0</v>
      </c>
      <c r="F81" s="4"/>
      <c r="G81" s="16"/>
      <c r="H81" s="54"/>
      <c r="I81" s="209">
        <f>I7+I14+I21+I27+I31+I37+I40+I47+I52+I68+I77</f>
        <v>0</v>
      </c>
      <c r="J81" s="53"/>
      <c r="K81" s="54"/>
      <c r="L81" s="209">
        <f>L7+L14+L21+L27+L31+L37+L40+L47+L52+L68+L77</f>
        <v>0</v>
      </c>
      <c r="M81" s="53"/>
      <c r="N81" s="54"/>
      <c r="O81" s="209">
        <f>O7+O14+O21+O27+O31+O37+O40+O47+O52+O68+O77</f>
        <v>0</v>
      </c>
      <c r="P81" s="4"/>
      <c r="Q81" s="16"/>
      <c r="R81" s="54"/>
      <c r="S81" s="209">
        <f>S7+S14+S21+S27+S31+S37+S40+S47+S52+S68+S77</f>
        <v>19865</v>
      </c>
      <c r="T81" s="528"/>
      <c r="U81" s="4"/>
      <c r="V81" s="4"/>
      <c r="W81" s="4"/>
      <c r="X81" s="4"/>
    </row>
    <row r="82" spans="1:24" s="5" customFormat="1" x14ac:dyDescent="0.2">
      <c r="A82" s="51"/>
      <c r="B82" s="52"/>
      <c r="C82" s="53"/>
      <c r="D82" s="17"/>
      <c r="E82" s="29"/>
      <c r="F82" s="4"/>
      <c r="G82" s="16"/>
      <c r="H82" s="17"/>
      <c r="I82" s="29"/>
      <c r="J82" s="53"/>
      <c r="K82" s="17"/>
      <c r="L82" s="29"/>
      <c r="M82" s="53"/>
      <c r="N82" s="17"/>
      <c r="O82" s="29"/>
      <c r="P82" s="4"/>
      <c r="Q82" s="16"/>
      <c r="R82" s="17"/>
      <c r="S82" s="168"/>
      <c r="T82" s="528"/>
      <c r="U82" s="4"/>
      <c r="V82" s="4"/>
      <c r="W82" s="4"/>
      <c r="X82" s="4"/>
    </row>
    <row r="83" spans="1:24" s="5" customFormat="1" x14ac:dyDescent="0.2">
      <c r="A83" s="51"/>
      <c r="B83" s="52" t="s">
        <v>217</v>
      </c>
      <c r="C83" s="55"/>
      <c r="D83" s="54"/>
      <c r="E83" s="57"/>
      <c r="F83" s="4"/>
      <c r="G83" s="68"/>
      <c r="H83" s="54"/>
      <c r="I83" s="57"/>
      <c r="J83" s="55"/>
      <c r="K83" s="54"/>
      <c r="L83" s="57"/>
      <c r="M83" s="55"/>
      <c r="N83" s="54"/>
      <c r="O83" s="57"/>
      <c r="P83" s="4"/>
      <c r="Q83" s="68"/>
      <c r="R83" s="54"/>
      <c r="S83" s="589">
        <v>0</v>
      </c>
      <c r="T83" s="539"/>
      <c r="U83" s="236">
        <f>IF(S83&lt;=400,190,IF(AND(S83&gt;400,S83&lt;750),((S83-400)/(750-400)*(160-190))+190,160))</f>
        <v>190</v>
      </c>
      <c r="V83" s="4"/>
      <c r="W83" s="4"/>
      <c r="X83" s="4"/>
    </row>
    <row r="84" spans="1:24" s="5" customFormat="1" x14ac:dyDescent="0.2">
      <c r="A84" s="51"/>
      <c r="B84" s="52"/>
      <c r="C84" s="55"/>
      <c r="D84" s="54"/>
      <c r="E84" s="56"/>
      <c r="F84" s="4"/>
      <c r="G84" s="68"/>
      <c r="H84" s="54"/>
      <c r="I84" s="56"/>
      <c r="J84" s="55"/>
      <c r="K84" s="54"/>
      <c r="L84" s="56"/>
      <c r="M84" s="55"/>
      <c r="N84" s="54"/>
      <c r="O84" s="56"/>
      <c r="P84" s="4"/>
      <c r="Q84" s="68"/>
      <c r="R84" s="54"/>
      <c r="S84" s="209"/>
      <c r="T84" s="539"/>
      <c r="U84" s="236"/>
      <c r="V84" s="4"/>
      <c r="W84" s="4"/>
      <c r="X84" s="4"/>
    </row>
    <row r="85" spans="1:24" s="5" customFormat="1" ht="12.75" x14ac:dyDescent="0.2">
      <c r="A85" s="607" t="s">
        <v>219</v>
      </c>
      <c r="B85" s="608"/>
      <c r="C85" s="117"/>
      <c r="D85" s="126"/>
      <c r="E85" s="173"/>
      <c r="F85" s="4"/>
      <c r="G85" s="117"/>
      <c r="H85" s="568" t="s">
        <v>227</v>
      </c>
      <c r="I85" s="173">
        <f>SUM(I86:I94)</f>
        <v>0</v>
      </c>
      <c r="J85" s="117"/>
      <c r="K85" s="568" t="s">
        <v>227</v>
      </c>
      <c r="L85" s="173">
        <f>SUM(L86:L94)</f>
        <v>0</v>
      </c>
      <c r="M85" s="117"/>
      <c r="N85" s="568" t="s">
        <v>227</v>
      </c>
      <c r="O85" s="173">
        <f>SUM(O86:O94)</f>
        <v>0</v>
      </c>
      <c r="P85" s="4"/>
      <c r="Q85" s="117"/>
      <c r="R85" s="126"/>
      <c r="S85" s="217"/>
      <c r="T85" s="517"/>
      <c r="U85" s="236"/>
      <c r="V85" s="4"/>
      <c r="W85" s="4"/>
    </row>
    <row r="86" spans="1:24" s="5" customFormat="1" ht="12.75" x14ac:dyDescent="0.2">
      <c r="A86" s="422"/>
      <c r="B86" s="52" t="s">
        <v>228</v>
      </c>
      <c r="C86" s="569"/>
      <c r="D86" s="570"/>
      <c r="E86" s="571"/>
      <c r="F86" s="4"/>
      <c r="G86" s="569"/>
      <c r="H86" s="54" t="e">
        <f>I86/I96</f>
        <v>#DIV/0!</v>
      </c>
      <c r="I86" s="56"/>
      <c r="J86" s="569"/>
      <c r="K86" s="54" t="e">
        <f>L86/L96</f>
        <v>#DIV/0!</v>
      </c>
      <c r="L86" s="56"/>
      <c r="M86" s="569"/>
      <c r="N86" s="54" t="e">
        <f>O86/O96</f>
        <v>#DIV/0!</v>
      </c>
      <c r="O86" s="574"/>
      <c r="P86" s="4"/>
      <c r="Q86" s="68"/>
      <c r="R86" s="567"/>
      <c r="S86" s="558"/>
      <c r="T86" s="580" t="s">
        <v>242</v>
      </c>
      <c r="U86" s="236"/>
      <c r="V86" s="4"/>
      <c r="W86" s="4"/>
    </row>
    <row r="87" spans="1:24" s="5" customFormat="1" ht="12.75" x14ac:dyDescent="0.2">
      <c r="A87" s="422"/>
      <c r="B87" s="52"/>
      <c r="C87" s="569"/>
      <c r="D87" s="570"/>
      <c r="E87" s="571"/>
      <c r="F87" s="4"/>
      <c r="G87" s="569"/>
      <c r="H87" s="54" t="e">
        <f>I87/I96</f>
        <v>#DIV/0!</v>
      </c>
      <c r="I87" s="56"/>
      <c r="J87" s="569"/>
      <c r="K87" s="54" t="e">
        <f>L87/L96</f>
        <v>#DIV/0!</v>
      </c>
      <c r="L87" s="56"/>
      <c r="M87" s="569"/>
      <c r="N87" s="54" t="e">
        <f>O87/O96</f>
        <v>#DIV/0!</v>
      </c>
      <c r="O87" s="56"/>
      <c r="P87" s="4"/>
      <c r="Q87" s="68"/>
      <c r="R87" s="567"/>
      <c r="S87" s="558"/>
      <c r="T87" s="580" t="s">
        <v>244</v>
      </c>
      <c r="U87" s="236"/>
      <c r="V87" s="4"/>
      <c r="W87" s="4"/>
    </row>
    <row r="88" spans="1:24" s="5" customFormat="1" ht="12.75" x14ac:dyDescent="0.2">
      <c r="A88" s="422"/>
      <c r="B88" s="52"/>
      <c r="C88" s="569"/>
      <c r="D88" s="570"/>
      <c r="E88" s="571"/>
      <c r="F88" s="4"/>
      <c r="G88" s="569"/>
      <c r="H88" s="54" t="e">
        <f>I88/I96</f>
        <v>#DIV/0!</v>
      </c>
      <c r="I88" s="56"/>
      <c r="J88" s="569"/>
      <c r="K88" s="54" t="e">
        <f>L88/L96</f>
        <v>#DIV/0!</v>
      </c>
      <c r="L88" s="56"/>
      <c r="M88" s="569"/>
      <c r="N88" s="54" t="e">
        <f>O88/O96</f>
        <v>#DIV/0!</v>
      </c>
      <c r="O88" s="56"/>
      <c r="P88" s="4"/>
      <c r="Q88" s="68"/>
      <c r="R88" s="567"/>
      <c r="S88" s="558"/>
      <c r="T88" s="580" t="s">
        <v>245</v>
      </c>
      <c r="U88" s="236"/>
      <c r="V88" s="4"/>
      <c r="W88" s="4"/>
    </row>
    <row r="89" spans="1:24" s="5" customFormat="1" ht="12.75" x14ac:dyDescent="0.2">
      <c r="A89" s="422"/>
      <c r="B89" s="52"/>
      <c r="C89" s="569"/>
      <c r="D89" s="570"/>
      <c r="E89" s="571"/>
      <c r="F89" s="4"/>
      <c r="G89" s="569"/>
      <c r="H89" s="54" t="e">
        <f>I89/I96</f>
        <v>#DIV/0!</v>
      </c>
      <c r="I89" s="56"/>
      <c r="J89" s="569"/>
      <c r="K89" s="54" t="e">
        <f>L89/L96</f>
        <v>#DIV/0!</v>
      </c>
      <c r="L89" s="56"/>
      <c r="M89" s="569"/>
      <c r="N89" s="54" t="e">
        <f>O89/O96</f>
        <v>#DIV/0!</v>
      </c>
      <c r="O89" s="56"/>
      <c r="P89" s="4"/>
      <c r="Q89" s="68"/>
      <c r="R89" s="567"/>
      <c r="S89" s="558"/>
      <c r="T89" s="581" t="s">
        <v>237</v>
      </c>
      <c r="U89" s="236"/>
      <c r="V89" s="4"/>
      <c r="W89" s="4"/>
    </row>
    <row r="90" spans="1:24" s="5" customFormat="1" ht="12.75" x14ac:dyDescent="0.2">
      <c r="A90" s="422"/>
      <c r="B90" s="108" t="s">
        <v>246</v>
      </c>
      <c r="C90" s="569"/>
      <c r="D90" s="570"/>
      <c r="E90" s="571"/>
      <c r="F90" s="4"/>
      <c r="G90" s="569"/>
      <c r="H90" s="54" t="e">
        <f>I90/I96</f>
        <v>#DIV/0!</v>
      </c>
      <c r="I90" s="56"/>
      <c r="J90" s="569"/>
      <c r="K90" s="54" t="e">
        <f>L90/L96</f>
        <v>#DIV/0!</v>
      </c>
      <c r="L90" s="56"/>
      <c r="M90" s="569"/>
      <c r="N90" s="54" t="e">
        <f>O90/O96</f>
        <v>#DIV/0!</v>
      </c>
      <c r="O90" s="56"/>
      <c r="P90" s="4"/>
      <c r="Q90" s="68"/>
      <c r="R90" s="567"/>
      <c r="S90" s="558"/>
      <c r="T90" s="581" t="s">
        <v>238</v>
      </c>
      <c r="U90" s="236"/>
      <c r="V90" s="4"/>
      <c r="W90" s="4"/>
    </row>
    <row r="91" spans="1:24" s="5" customFormat="1" ht="12.75" x14ac:dyDescent="0.2">
      <c r="A91" s="422"/>
      <c r="B91" s="52" t="s">
        <v>220</v>
      </c>
      <c r="C91" s="569"/>
      <c r="D91" s="570"/>
      <c r="E91" s="571"/>
      <c r="F91" s="4"/>
      <c r="G91" s="569"/>
      <c r="H91" s="54" t="e">
        <f>I91/I96</f>
        <v>#DIV/0!</v>
      </c>
      <c r="I91" s="56"/>
      <c r="J91" s="569"/>
      <c r="K91" s="54" t="e">
        <f>L91/L96</f>
        <v>#DIV/0!</v>
      </c>
      <c r="L91" s="56"/>
      <c r="M91" s="569"/>
      <c r="N91" s="54" t="e">
        <f>O91/O96</f>
        <v>#DIV/0!</v>
      </c>
      <c r="O91" s="56"/>
      <c r="P91" s="4"/>
      <c r="Q91" s="68"/>
      <c r="R91" s="551"/>
      <c r="S91" s="558"/>
      <c r="T91" s="581" t="s">
        <v>239</v>
      </c>
      <c r="U91" s="236"/>
      <c r="V91" s="4"/>
      <c r="W91" s="4"/>
    </row>
    <row r="92" spans="1:24" s="5" customFormat="1" ht="12.75" x14ac:dyDescent="0.2">
      <c r="A92" s="422"/>
      <c r="B92" s="52" t="s">
        <v>221</v>
      </c>
      <c r="C92" s="569"/>
      <c r="D92" s="570"/>
      <c r="E92" s="571"/>
      <c r="F92" s="4"/>
      <c r="G92" s="569"/>
      <c r="H92" s="54" t="e">
        <f>I92/I96</f>
        <v>#DIV/0!</v>
      </c>
      <c r="I92" s="56"/>
      <c r="J92" s="569"/>
      <c r="K92" s="54" t="e">
        <f>L92/L96</f>
        <v>#DIV/0!</v>
      </c>
      <c r="L92" s="56"/>
      <c r="M92" s="569"/>
      <c r="N92" s="54" t="e">
        <f>O92/O96</f>
        <v>#DIV/0!</v>
      </c>
      <c r="O92" s="56"/>
      <c r="P92" s="4"/>
      <c r="Q92" s="68"/>
      <c r="R92" s="551"/>
      <c r="S92" s="558"/>
      <c r="T92" s="581" t="s">
        <v>240</v>
      </c>
      <c r="U92" s="236"/>
      <c r="V92" s="4"/>
      <c r="W92" s="4"/>
    </row>
    <row r="93" spans="1:24" s="5" customFormat="1" ht="12.75" x14ac:dyDescent="0.2">
      <c r="A93" s="422"/>
      <c r="B93" s="52" t="s">
        <v>247</v>
      </c>
      <c r="C93" s="569"/>
      <c r="D93" s="570"/>
      <c r="E93" s="571"/>
      <c r="F93" s="4"/>
      <c r="G93" s="569"/>
      <c r="H93" s="54" t="e">
        <f>I93/I96</f>
        <v>#DIV/0!</v>
      </c>
      <c r="I93" s="56"/>
      <c r="J93" s="569"/>
      <c r="K93" s="54" t="e">
        <f>L93/L96</f>
        <v>#DIV/0!</v>
      </c>
      <c r="L93" s="56"/>
      <c r="M93" s="569"/>
      <c r="N93" s="54" t="e">
        <f>O93/O96</f>
        <v>#DIV/0!</v>
      </c>
      <c r="O93" s="56"/>
      <c r="P93" s="4"/>
      <c r="Q93" s="68"/>
      <c r="R93" s="551"/>
      <c r="S93" s="558"/>
      <c r="T93" s="581" t="s">
        <v>243</v>
      </c>
      <c r="U93" s="236"/>
      <c r="V93" s="4"/>
      <c r="W93" s="4"/>
    </row>
    <row r="94" spans="1:24" s="5" customFormat="1" ht="12.75" x14ac:dyDescent="0.2">
      <c r="A94" s="422"/>
      <c r="B94" s="52" t="s">
        <v>229</v>
      </c>
      <c r="C94" s="569"/>
      <c r="D94" s="570"/>
      <c r="E94" s="571"/>
      <c r="F94" s="4"/>
      <c r="G94" s="569"/>
      <c r="H94" s="54" t="e">
        <f>I94/I96</f>
        <v>#DIV/0!</v>
      </c>
      <c r="I94" s="574">
        <f>I96-(SUM(I86:I93))-I81</f>
        <v>0</v>
      </c>
      <c r="J94" s="569"/>
      <c r="K94" s="54" t="e">
        <f>L94/L96</f>
        <v>#DIV/0!</v>
      </c>
      <c r="L94" s="574">
        <f>L96-(SUM(L86:L93))-L81</f>
        <v>0</v>
      </c>
      <c r="M94" s="573"/>
      <c r="N94" s="54" t="e">
        <f>O94/O96</f>
        <v>#DIV/0!</v>
      </c>
      <c r="O94" s="574">
        <f>O96-(SUM(O86:O93))-O81</f>
        <v>0</v>
      </c>
      <c r="P94" s="4"/>
      <c r="Q94" s="572"/>
      <c r="R94" s="551"/>
      <c r="S94" s="558"/>
      <c r="T94" s="521"/>
      <c r="U94" s="236"/>
      <c r="V94" s="4"/>
      <c r="W94" s="4"/>
    </row>
    <row r="95" spans="1:24" s="5" customFormat="1" x14ac:dyDescent="0.2">
      <c r="A95" s="51"/>
      <c r="B95" s="52"/>
      <c r="C95" s="55"/>
      <c r="D95" s="54"/>
      <c r="E95" s="56"/>
      <c r="F95" s="4"/>
      <c r="G95" s="68"/>
      <c r="H95" s="54"/>
      <c r="I95" s="56"/>
      <c r="J95" s="55"/>
      <c r="K95" s="54"/>
      <c r="L95" s="56"/>
      <c r="M95" s="55"/>
      <c r="N95" s="54"/>
      <c r="O95" s="56"/>
      <c r="P95" s="4"/>
      <c r="Q95" s="68"/>
      <c r="R95" s="54"/>
      <c r="S95" s="178"/>
      <c r="T95" s="528"/>
      <c r="U95" s="4"/>
      <c r="V95" s="4"/>
      <c r="W95" s="4"/>
      <c r="X95" s="4"/>
    </row>
    <row r="96" spans="1:24" s="5" customFormat="1" ht="14.25" x14ac:dyDescent="0.2">
      <c r="A96" s="51"/>
      <c r="B96" s="52" t="s">
        <v>93</v>
      </c>
      <c r="C96" s="55"/>
      <c r="D96" s="54"/>
      <c r="E96" s="29"/>
      <c r="F96" s="4"/>
      <c r="G96" s="68"/>
      <c r="H96" s="54"/>
      <c r="I96" s="574">
        <v>0</v>
      </c>
      <c r="J96" s="55"/>
      <c r="K96" s="54"/>
      <c r="L96" s="574">
        <v>0</v>
      </c>
      <c r="M96" s="55"/>
      <c r="N96" s="54"/>
      <c r="O96" s="574">
        <v>0</v>
      </c>
      <c r="P96" s="4"/>
      <c r="Q96" s="68"/>
      <c r="R96" s="54"/>
      <c r="S96" s="209">
        <f>IF(S83&lt;=400,190,IF(AND(S83&gt;400,S83&lt;750),((S83-400)/(750-400)*(160-190))+190,160))*S83</f>
        <v>0</v>
      </c>
      <c r="T96" s="197"/>
      <c r="U96" s="4"/>
      <c r="V96" s="4"/>
      <c r="W96" s="4"/>
      <c r="X96" s="4"/>
    </row>
    <row r="97" spans="1:24" s="5" customFormat="1" x14ac:dyDescent="0.2">
      <c r="A97" s="51"/>
      <c r="B97" s="52"/>
      <c r="C97" s="55"/>
      <c r="D97" s="54"/>
      <c r="E97" s="57"/>
      <c r="F97" s="4"/>
      <c r="G97" s="68"/>
      <c r="H97" s="54"/>
      <c r="I97" s="57"/>
      <c r="J97" s="55"/>
      <c r="K97" s="54"/>
      <c r="L97" s="57"/>
      <c r="M97" s="55"/>
      <c r="N97" s="54"/>
      <c r="O97" s="57"/>
      <c r="P97" s="4"/>
      <c r="Q97" s="68"/>
      <c r="R97" s="54"/>
      <c r="S97" s="177"/>
      <c r="T97" s="197"/>
      <c r="U97" s="4"/>
      <c r="V97" s="4"/>
      <c r="W97" s="4"/>
      <c r="X97" s="4"/>
    </row>
    <row r="98" spans="1:24" s="5" customFormat="1" x14ac:dyDescent="0.2">
      <c r="A98" s="51"/>
      <c r="B98" s="58" t="s">
        <v>88</v>
      </c>
      <c r="C98" s="59"/>
      <c r="D98" s="60"/>
      <c r="E98" s="210" t="e">
        <f>E96/E81</f>
        <v>#DIV/0!</v>
      </c>
      <c r="F98" s="4"/>
      <c r="G98" s="69"/>
      <c r="H98" s="60"/>
      <c r="I98" s="210" t="e">
        <f>I96/I81</f>
        <v>#DIV/0!</v>
      </c>
      <c r="J98" s="59"/>
      <c r="K98" s="60"/>
      <c r="L98" s="210" t="e">
        <f>L96/L81</f>
        <v>#DIV/0!</v>
      </c>
      <c r="M98" s="59"/>
      <c r="N98" s="60"/>
      <c r="O98" s="210" t="e">
        <f>O96/O81</f>
        <v>#DIV/0!</v>
      </c>
      <c r="P98" s="4"/>
      <c r="Q98" s="69"/>
      <c r="R98" s="60"/>
      <c r="S98" s="210">
        <f>S96/S81</f>
        <v>0</v>
      </c>
      <c r="T98" s="198"/>
      <c r="U98" s="4"/>
      <c r="V98" s="4"/>
      <c r="W98" s="4"/>
      <c r="X98" s="4"/>
    </row>
    <row r="99" spans="1:24" s="5" customFormat="1" ht="12" thickBot="1" x14ac:dyDescent="0.25">
      <c r="A99" s="61"/>
      <c r="B99" s="62"/>
      <c r="C99" s="63"/>
      <c r="D99" s="64"/>
      <c r="E99" s="65"/>
      <c r="F99" s="4"/>
      <c r="G99" s="70"/>
      <c r="H99" s="64"/>
      <c r="I99" s="65"/>
      <c r="J99" s="63"/>
      <c r="K99" s="64"/>
      <c r="L99" s="65"/>
      <c r="M99" s="63"/>
      <c r="N99" s="64"/>
      <c r="O99" s="65"/>
      <c r="P99" s="4"/>
      <c r="Q99" s="70"/>
      <c r="R99" s="64"/>
      <c r="S99" s="179"/>
      <c r="T99" s="199"/>
      <c r="U99" s="4"/>
      <c r="V99" s="4"/>
      <c r="W99" s="4"/>
      <c r="X99" s="4"/>
    </row>
    <row r="100" spans="1:24" x14ac:dyDescent="0.2">
      <c r="A100" s="106">
        <v>0</v>
      </c>
      <c r="B100" s="1"/>
      <c r="C100" s="2"/>
      <c r="E100" s="3"/>
      <c r="F100" s="4"/>
      <c r="J100" s="2"/>
      <c r="L100" s="3"/>
      <c r="M100" s="2"/>
      <c r="O100" s="3"/>
      <c r="P100" s="4"/>
      <c r="T100" s="192"/>
      <c r="U100" s="4"/>
      <c r="V100" s="4"/>
      <c r="W100" s="4"/>
      <c r="X100" s="4"/>
    </row>
    <row r="101" spans="1:24" x14ac:dyDescent="0.2">
      <c r="A101" s="106">
        <v>1000</v>
      </c>
      <c r="B101" s="1"/>
      <c r="C101" s="2"/>
      <c r="E101" s="3"/>
      <c r="F101" s="4"/>
      <c r="J101" s="2"/>
      <c r="L101" s="3"/>
      <c r="M101" s="2"/>
      <c r="O101" s="3"/>
      <c r="P101" s="4"/>
      <c r="T101" s="192"/>
      <c r="U101" s="4"/>
      <c r="V101" s="4"/>
      <c r="W101" s="4"/>
      <c r="X101" s="4"/>
    </row>
    <row r="102" spans="1:24" ht="14.25" customHeight="1" x14ac:dyDescent="0.2">
      <c r="A102" s="134">
        <v>1</v>
      </c>
      <c r="B102" s="499" t="s">
        <v>91</v>
      </c>
      <c r="C102" s="2" t="s">
        <v>73</v>
      </c>
      <c r="D102" s="241"/>
      <c r="E102" s="241"/>
      <c r="F102" s="241"/>
      <c r="G102" s="241"/>
      <c r="H102" s="241"/>
      <c r="I102" s="241"/>
      <c r="J102" s="241"/>
      <c r="K102" s="241"/>
      <c r="L102" s="241"/>
      <c r="M102" s="241"/>
      <c r="N102" s="241"/>
      <c r="O102" s="241"/>
      <c r="P102" s="165"/>
      <c r="Q102" s="4"/>
      <c r="R102" s="4"/>
      <c r="S102" s="4"/>
      <c r="T102" s="1"/>
    </row>
    <row r="103" spans="1:24" x14ac:dyDescent="0.2">
      <c r="B103" s="500"/>
      <c r="C103" s="2"/>
      <c r="D103" s="241"/>
      <c r="E103" s="241"/>
      <c r="F103" s="241"/>
      <c r="G103" s="241"/>
      <c r="H103" s="241"/>
      <c r="I103" s="241"/>
      <c r="J103" s="241"/>
      <c r="K103" s="241"/>
      <c r="L103" s="241"/>
      <c r="M103" s="241"/>
      <c r="N103" s="241"/>
      <c r="O103" s="241"/>
      <c r="P103" s="165"/>
      <c r="Q103" s="4"/>
      <c r="R103" s="4"/>
      <c r="S103" s="4"/>
      <c r="T103" s="1"/>
    </row>
    <row r="104" spans="1:24" x14ac:dyDescent="0.2">
      <c r="B104" s="500"/>
      <c r="C104" s="2"/>
      <c r="E104" s="3"/>
      <c r="F104" s="2"/>
      <c r="G104" s="1"/>
      <c r="H104" s="3"/>
      <c r="I104" s="2"/>
      <c r="K104" s="3"/>
      <c r="L104" s="4"/>
      <c r="M104" s="2"/>
      <c r="O104" s="207"/>
      <c r="P104" s="166"/>
      <c r="Q104" s="4"/>
      <c r="R104" s="4"/>
      <c r="S104" s="4"/>
      <c r="T104" s="1"/>
    </row>
    <row r="105" spans="1:24" ht="14.25" x14ac:dyDescent="0.2">
      <c r="A105" s="134">
        <v>2</v>
      </c>
      <c r="B105" s="105" t="s">
        <v>94</v>
      </c>
      <c r="C105" s="2" t="s">
        <v>89</v>
      </c>
      <c r="D105" s="2"/>
      <c r="E105" s="2"/>
      <c r="F105" s="2"/>
      <c r="H105" s="2"/>
      <c r="I105" s="2"/>
      <c r="J105" s="2"/>
      <c r="K105" s="2"/>
      <c r="L105" s="2"/>
      <c r="M105" s="2"/>
      <c r="N105" s="2"/>
      <c r="O105" s="2"/>
      <c r="P105" s="166"/>
      <c r="Q105" s="4"/>
      <c r="R105" s="4"/>
      <c r="S105" s="4"/>
      <c r="T105" s="1"/>
    </row>
    <row r="106" spans="1:24" ht="14.25" x14ac:dyDescent="0.2">
      <c r="A106" s="134"/>
      <c r="B106" s="105"/>
      <c r="C106" s="2"/>
      <c r="D106" s="2"/>
      <c r="E106" s="2"/>
      <c r="F106" s="2"/>
      <c r="H106" s="2"/>
      <c r="I106" s="2"/>
      <c r="J106" s="2"/>
      <c r="K106" s="2"/>
      <c r="L106" s="2"/>
      <c r="M106" s="2"/>
      <c r="N106" s="2"/>
      <c r="O106" s="2"/>
      <c r="P106" s="166"/>
      <c r="Q106" s="4"/>
      <c r="R106" s="4"/>
      <c r="S106" s="4"/>
      <c r="T106" s="1"/>
    </row>
    <row r="107" spans="1:24" ht="14.25" x14ac:dyDescent="0.2">
      <c r="A107" s="134">
        <v>3</v>
      </c>
      <c r="B107" s="575" t="s">
        <v>230</v>
      </c>
      <c r="C107" s="2" t="s">
        <v>226</v>
      </c>
      <c r="E107" s="3"/>
      <c r="F107" s="4"/>
      <c r="J107" s="2"/>
      <c r="L107" s="3"/>
      <c r="M107" s="2"/>
      <c r="O107" s="3"/>
      <c r="P107" s="4"/>
      <c r="S107" s="207"/>
      <c r="U107" s="4"/>
      <c r="V107" s="4"/>
      <c r="W107" s="4"/>
    </row>
    <row r="108" spans="1:24" x14ac:dyDescent="0.2">
      <c r="B108" s="1"/>
      <c r="C108" s="2"/>
      <c r="E108" s="3"/>
      <c r="F108" s="4"/>
      <c r="J108" s="2"/>
      <c r="L108" s="3"/>
      <c r="M108" s="2"/>
      <c r="O108" s="3"/>
      <c r="P108" s="4"/>
      <c r="S108" s="207"/>
      <c r="U108" s="4"/>
      <c r="V108" s="4"/>
      <c r="W108" s="4"/>
    </row>
    <row r="109" spans="1:24" ht="11.25" customHeight="1" x14ac:dyDescent="0.2">
      <c r="B109" s="156" t="s">
        <v>80</v>
      </c>
      <c r="C109" s="245"/>
      <c r="D109" s="246"/>
      <c r="E109" s="246"/>
      <c r="F109" s="246"/>
      <c r="G109" s="246"/>
      <c r="H109" s="246"/>
      <c r="I109" s="246"/>
      <c r="J109" s="246"/>
      <c r="K109" s="246"/>
      <c r="L109" s="246"/>
      <c r="M109" s="246"/>
      <c r="N109" s="246"/>
      <c r="O109" s="246"/>
      <c r="P109" s="238"/>
      <c r="Q109" s="247"/>
      <c r="R109" s="247"/>
      <c r="S109" s="247"/>
      <c r="T109" s="248"/>
    </row>
    <row r="110" spans="1:24" ht="11.25" customHeight="1" x14ac:dyDescent="0.2">
      <c r="B110" s="157"/>
      <c r="C110" s="603" t="s">
        <v>161</v>
      </c>
      <c r="D110" s="603"/>
      <c r="E110" s="603"/>
      <c r="F110" s="603"/>
      <c r="G110" s="603"/>
      <c r="H110" s="603"/>
      <c r="I110" s="603"/>
      <c r="J110" s="603"/>
      <c r="K110" s="603"/>
      <c r="L110" s="603"/>
      <c r="M110" s="603"/>
      <c r="N110" s="603"/>
      <c r="O110" s="603"/>
      <c r="P110" s="603"/>
      <c r="Q110" s="603"/>
      <c r="R110" s="603"/>
      <c r="S110" s="603"/>
      <c r="T110" s="604"/>
    </row>
    <row r="111" spans="1:24" ht="11.25" customHeight="1" x14ac:dyDescent="0.2">
      <c r="B111" s="157"/>
      <c r="C111" s="603"/>
      <c r="D111" s="603"/>
      <c r="E111" s="603"/>
      <c r="F111" s="603"/>
      <c r="G111" s="603"/>
      <c r="H111" s="603"/>
      <c r="I111" s="603"/>
      <c r="J111" s="603"/>
      <c r="K111" s="603"/>
      <c r="L111" s="603"/>
      <c r="M111" s="603"/>
      <c r="N111" s="603"/>
      <c r="O111" s="603"/>
      <c r="P111" s="603"/>
      <c r="Q111" s="603"/>
      <c r="R111" s="603"/>
      <c r="S111" s="603"/>
      <c r="T111" s="604"/>
    </row>
    <row r="112" spans="1:24" x14ac:dyDescent="0.2">
      <c r="B112" s="157"/>
      <c r="C112" s="2"/>
      <c r="E112" s="3"/>
      <c r="F112" s="2"/>
      <c r="G112" s="1"/>
      <c r="H112" s="3"/>
      <c r="I112" s="2"/>
      <c r="K112" s="3"/>
      <c r="L112" s="4"/>
      <c r="M112" s="2"/>
      <c r="O112" s="207"/>
      <c r="P112" s="166"/>
      <c r="Q112" s="4"/>
      <c r="R112" s="4"/>
      <c r="S112" s="4"/>
      <c r="T112" s="249"/>
    </row>
    <row r="113" spans="2:20" x14ac:dyDescent="0.2">
      <c r="B113" s="157"/>
      <c r="E113" s="163"/>
      <c r="F113" s="239" t="s">
        <v>81</v>
      </c>
      <c r="G113" s="160"/>
      <c r="H113" s="161"/>
      <c r="I113" s="159"/>
      <c r="J113" s="160"/>
      <c r="K113" s="161"/>
      <c r="L113" s="162"/>
      <c r="M113" s="159"/>
      <c r="N113" s="160"/>
      <c r="O113" s="243"/>
      <c r="P113" s="244"/>
      <c r="Q113" s="162"/>
      <c r="R113" s="162"/>
      <c r="S113" s="162"/>
      <c r="T113" s="249"/>
    </row>
    <row r="114" spans="2:20" x14ac:dyDescent="0.2">
      <c r="B114" s="157"/>
      <c r="E114" s="164"/>
      <c r="F114" s="239"/>
      <c r="G114" s="1"/>
      <c r="H114" s="3"/>
      <c r="I114" s="2"/>
      <c r="K114" s="3"/>
      <c r="L114" s="4"/>
      <c r="M114" s="2"/>
      <c r="O114" s="207"/>
      <c r="P114" s="166"/>
      <c r="Q114" s="4"/>
      <c r="R114" s="4"/>
      <c r="S114" s="4"/>
      <c r="T114" s="249"/>
    </row>
    <row r="115" spans="2:20" x14ac:dyDescent="0.2">
      <c r="B115" s="157"/>
      <c r="E115" s="163"/>
      <c r="F115" s="239" t="s">
        <v>82</v>
      </c>
      <c r="G115" s="160"/>
      <c r="H115" s="161"/>
      <c r="I115" s="159"/>
      <c r="J115" s="160"/>
      <c r="K115" s="161"/>
      <c r="L115" s="162"/>
      <c r="M115" s="159"/>
      <c r="N115" s="160"/>
      <c r="O115" s="243"/>
      <c r="P115" s="244"/>
      <c r="Q115" s="162"/>
      <c r="R115" s="162"/>
      <c r="S115" s="162"/>
      <c r="T115" s="249"/>
    </row>
    <row r="116" spans="2:20" x14ac:dyDescent="0.2">
      <c r="B116" s="157"/>
      <c r="E116" s="164"/>
      <c r="F116" s="239"/>
      <c r="G116" s="1"/>
      <c r="H116" s="3"/>
      <c r="I116" s="2"/>
      <c r="K116" s="3"/>
      <c r="L116" s="4"/>
      <c r="M116" s="2"/>
      <c r="O116" s="207"/>
      <c r="P116" s="166"/>
      <c r="Q116" s="4"/>
      <c r="R116" s="4"/>
      <c r="S116" s="4"/>
      <c r="T116" s="249"/>
    </row>
    <row r="117" spans="2:20" x14ac:dyDescent="0.2">
      <c r="B117" s="157"/>
      <c r="E117" s="163"/>
      <c r="F117" s="239" t="s">
        <v>83</v>
      </c>
      <c r="G117" s="160"/>
      <c r="H117" s="161"/>
      <c r="I117" s="159"/>
      <c r="J117" s="160"/>
      <c r="K117" s="161"/>
      <c r="L117" s="162"/>
      <c r="M117" s="159"/>
      <c r="N117" s="160"/>
      <c r="O117" s="243"/>
      <c r="P117" s="244"/>
      <c r="Q117" s="162"/>
      <c r="R117" s="162"/>
      <c r="S117" s="162"/>
      <c r="T117" s="249"/>
    </row>
    <row r="118" spans="2:20" x14ac:dyDescent="0.2">
      <c r="B118" s="157"/>
      <c r="E118" s="164"/>
      <c r="F118" s="239"/>
      <c r="G118" s="1"/>
      <c r="H118" s="3"/>
      <c r="I118" s="2"/>
      <c r="K118" s="3"/>
      <c r="L118" s="4"/>
      <c r="M118" s="2"/>
      <c r="O118" s="207"/>
      <c r="P118" s="166"/>
      <c r="Q118" s="4"/>
      <c r="R118" s="4"/>
      <c r="S118" s="4"/>
      <c r="T118" s="249"/>
    </row>
    <row r="119" spans="2:20" x14ac:dyDescent="0.2">
      <c r="B119" s="157"/>
      <c r="E119" s="163"/>
      <c r="F119" s="239" t="s">
        <v>84</v>
      </c>
      <c r="G119" s="160"/>
      <c r="H119" s="161"/>
      <c r="I119" s="159"/>
      <c r="J119" s="160"/>
      <c r="K119" s="161"/>
      <c r="L119" s="162"/>
      <c r="M119" s="2"/>
      <c r="O119" s="207"/>
      <c r="P119" s="166"/>
      <c r="Q119" s="4"/>
      <c r="R119" s="4"/>
      <c r="S119" s="4"/>
      <c r="T119" s="249"/>
    </row>
    <row r="120" spans="2:20" x14ac:dyDescent="0.2">
      <c r="B120" s="158"/>
      <c r="C120" s="159"/>
      <c r="D120" s="160"/>
      <c r="E120" s="161"/>
      <c r="F120" s="159"/>
      <c r="G120" s="160"/>
      <c r="H120" s="161"/>
      <c r="I120" s="159"/>
      <c r="J120" s="160"/>
      <c r="K120" s="161"/>
      <c r="L120" s="162"/>
      <c r="M120" s="159"/>
      <c r="N120" s="160"/>
      <c r="O120" s="243"/>
      <c r="P120" s="244"/>
      <c r="Q120" s="162"/>
      <c r="R120" s="162"/>
      <c r="S120" s="162"/>
      <c r="T120" s="250"/>
    </row>
  </sheetData>
  <mergeCells count="9">
    <mergeCell ref="C110:T111"/>
    <mergeCell ref="A1:S1"/>
    <mergeCell ref="G4:I4"/>
    <mergeCell ref="J4:L4"/>
    <mergeCell ref="M4:O4"/>
    <mergeCell ref="Q4:T4"/>
    <mergeCell ref="C4:E4"/>
    <mergeCell ref="G3:O3"/>
    <mergeCell ref="A85:B85"/>
  </mergeCells>
  <phoneticPr fontId="2" type="noConversion"/>
  <dataValidations count="1">
    <dataValidation type="list" allowBlank="1" showInputMessage="1" showErrorMessage="1" sqref="T3">
      <formula1>$U$1:$U$9</formula1>
    </dataValidation>
  </dataValidations>
  <printOptions horizontalCentered="1"/>
  <pageMargins left="0.24" right="0.17" top="0.69" bottom="0.44" header="0.24" footer="0.24"/>
  <pageSetup paperSize="3" scale="63" pageOrder="overThenDown" orientation="portrait" r:id="rId1"/>
  <headerFooter alignWithMargins="0">
    <oddFooter>&amp;L&amp;8   Version
10.30.2017&amp;C&amp;8&amp;A</oddFooter>
  </headerFooter>
  <rowBreaks count="1" manualBreakCount="1">
    <brk id="51"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602"/>
  <sheetViews>
    <sheetView view="pageBreakPreview" zoomScale="110" zoomScaleNormal="100" zoomScaleSheetLayoutView="110" workbookViewId="0">
      <pane xSplit="2" ySplit="5" topLeftCell="C75" activePane="bottomRight" state="frozen"/>
      <selection pane="topRight" activeCell="C1" sqref="C1"/>
      <selection pane="bottomLeft" activeCell="A6" sqref="A6"/>
      <selection pane="bottomRight" activeCell="S21" sqref="S21"/>
    </sheetView>
  </sheetViews>
  <sheetFormatPr defaultRowHeight="11.25" x14ac:dyDescent="0.2"/>
  <cols>
    <col min="1" max="1" width="2.28515625" style="100" customWidth="1"/>
    <col min="2" max="2" width="32.140625" style="80" bestFit="1" customWidth="1"/>
    <col min="3" max="5" width="9.140625" style="80"/>
    <col min="6" max="6" width="4.28515625" style="80" customWidth="1"/>
    <col min="7" max="7" width="9.7109375" style="79" customWidth="1"/>
    <col min="8" max="8" width="9.7109375" style="80" customWidth="1"/>
    <col min="9" max="9" width="9.7109375" style="4" customWidth="1"/>
    <col min="10" max="10" width="9.7109375" style="80" customWidth="1"/>
    <col min="11" max="15" width="9.140625" style="80"/>
    <col min="16" max="16" width="5.140625" style="80" customWidth="1"/>
    <col min="17" max="18" width="9.140625" style="80"/>
    <col min="19" max="19" width="13.42578125" style="80" customWidth="1"/>
    <col min="20" max="20" width="29.28515625" style="166" bestFit="1" customWidth="1"/>
    <col min="21" max="21" width="88.85546875" style="80" bestFit="1" customWidth="1"/>
    <col min="22" max="22" width="9.140625" style="80"/>
    <col min="23" max="23" width="11.85546875" style="80" customWidth="1"/>
    <col min="24" max="24" width="11.7109375" style="80" customWidth="1"/>
    <col min="25" max="16384" width="9.140625" style="80"/>
  </cols>
  <sheetData>
    <row r="1" spans="1:29" s="10" customFormat="1" ht="20.25" x14ac:dyDescent="0.3">
      <c r="A1" s="591" t="s">
        <v>87</v>
      </c>
      <c r="B1" s="591"/>
      <c r="C1" s="591"/>
      <c r="D1" s="591"/>
      <c r="E1" s="591"/>
      <c r="F1" s="591"/>
      <c r="G1" s="591"/>
      <c r="H1" s="591"/>
      <c r="I1" s="591"/>
      <c r="J1" s="591"/>
      <c r="K1" s="591"/>
      <c r="L1" s="591"/>
      <c r="M1" s="591"/>
      <c r="N1" s="591"/>
      <c r="O1" s="591"/>
      <c r="P1" s="591"/>
      <c r="Q1" s="591"/>
      <c r="R1" s="591"/>
      <c r="S1" s="591"/>
      <c r="T1" s="201"/>
      <c r="U1" s="579" t="s">
        <v>235</v>
      </c>
      <c r="V1" s="80"/>
    </row>
    <row r="2" spans="1:29" s="5" customFormat="1" ht="21" thickBot="1" x14ac:dyDescent="0.35">
      <c r="A2" s="237"/>
      <c r="B2" s="237"/>
      <c r="C2" s="237"/>
      <c r="D2" s="237"/>
      <c r="E2" s="237"/>
      <c r="F2" s="237"/>
      <c r="G2" s="237"/>
      <c r="H2" s="237"/>
      <c r="I2" s="237"/>
      <c r="J2" s="237"/>
      <c r="K2" s="237"/>
      <c r="L2" s="237"/>
      <c r="M2" s="237"/>
      <c r="N2" s="237"/>
      <c r="O2" s="237"/>
      <c r="P2" s="237"/>
      <c r="Q2" s="237"/>
      <c r="R2" s="237"/>
      <c r="S2" s="237"/>
      <c r="T2" s="190"/>
      <c r="U2" s="579" t="s">
        <v>248</v>
      </c>
      <c r="V2" s="1"/>
      <c r="W2" s="5" t="s">
        <v>169</v>
      </c>
    </row>
    <row r="3" spans="1:29" s="5" customFormat="1" ht="23.25" customHeight="1" thickBot="1" x14ac:dyDescent="0.25">
      <c r="A3" s="84"/>
      <c r="B3" s="98"/>
      <c r="C3" s="1"/>
      <c r="D3" s="1"/>
      <c r="E3" s="1"/>
      <c r="F3" s="1"/>
      <c r="G3" s="597" t="s">
        <v>159</v>
      </c>
      <c r="H3" s="598"/>
      <c r="I3" s="598"/>
      <c r="J3" s="598"/>
      <c r="K3" s="598"/>
      <c r="L3" s="598"/>
      <c r="M3" s="598"/>
      <c r="N3" s="598"/>
      <c r="O3" s="599"/>
      <c r="P3" s="1"/>
      <c r="Q3" s="7"/>
      <c r="R3" s="583" t="s">
        <v>84</v>
      </c>
      <c r="S3" s="584">
        <v>43094</v>
      </c>
      <c r="T3" s="585" t="s">
        <v>235</v>
      </c>
      <c r="U3" s="579" t="s">
        <v>236</v>
      </c>
      <c r="V3" s="1"/>
      <c r="W3" s="5" t="s">
        <v>174</v>
      </c>
    </row>
    <row r="4" spans="1:29" s="10" customFormat="1" ht="34.5" customHeight="1" thickBot="1" x14ac:dyDescent="0.3">
      <c r="A4" s="9"/>
      <c r="B4" s="426" t="s">
        <v>162</v>
      </c>
      <c r="C4" s="594" t="s">
        <v>157</v>
      </c>
      <c r="D4" s="595"/>
      <c r="E4" s="596"/>
      <c r="G4" s="621" t="s">
        <v>158</v>
      </c>
      <c r="H4" s="622"/>
      <c r="I4" s="623"/>
      <c r="J4" s="594" t="s">
        <v>26</v>
      </c>
      <c r="K4" s="595"/>
      <c r="L4" s="596"/>
      <c r="M4" s="594" t="s">
        <v>23</v>
      </c>
      <c r="N4" s="595"/>
      <c r="O4" s="596"/>
      <c r="Q4" s="600" t="s">
        <v>105</v>
      </c>
      <c r="R4" s="624"/>
      <c r="S4" s="624"/>
      <c r="T4" s="625"/>
      <c r="U4" s="579" t="s">
        <v>237</v>
      </c>
      <c r="V4" s="80"/>
      <c r="W4" s="12" t="s">
        <v>172</v>
      </c>
    </row>
    <row r="5" spans="1:29" s="12" customFormat="1" ht="44.25" customHeight="1" thickBot="1" x14ac:dyDescent="0.3">
      <c r="A5" s="101"/>
      <c r="B5" s="102" t="s">
        <v>0</v>
      </c>
      <c r="C5" s="95" t="s">
        <v>90</v>
      </c>
      <c r="D5" s="96" t="s">
        <v>1</v>
      </c>
      <c r="E5" s="97" t="s">
        <v>2</v>
      </c>
      <c r="G5" s="95" t="s">
        <v>90</v>
      </c>
      <c r="H5" s="96" t="s">
        <v>1</v>
      </c>
      <c r="I5" s="97" t="s">
        <v>2</v>
      </c>
      <c r="J5" s="95" t="s">
        <v>90</v>
      </c>
      <c r="K5" s="96" t="s">
        <v>1</v>
      </c>
      <c r="L5" s="97" t="s">
        <v>2</v>
      </c>
      <c r="M5" s="95" t="s">
        <v>90</v>
      </c>
      <c r="N5" s="96" t="s">
        <v>1</v>
      </c>
      <c r="O5" s="97" t="s">
        <v>2</v>
      </c>
      <c r="Q5" s="95" t="s">
        <v>90</v>
      </c>
      <c r="R5" s="96" t="s">
        <v>1</v>
      </c>
      <c r="S5" s="97" t="s">
        <v>2</v>
      </c>
      <c r="T5" s="97" t="s">
        <v>95</v>
      </c>
      <c r="U5" s="579" t="s">
        <v>238</v>
      </c>
      <c r="W5" s="12" t="s">
        <v>169</v>
      </c>
      <c r="X5" s="12" t="s">
        <v>173</v>
      </c>
    </row>
    <row r="6" spans="1:29" s="10" customFormat="1" ht="12.75" x14ac:dyDescent="0.2">
      <c r="A6" s="149"/>
      <c r="B6" s="135"/>
      <c r="C6" s="150"/>
      <c r="D6" s="151"/>
      <c r="E6" s="152"/>
      <c r="G6" s="150"/>
      <c r="H6" s="151"/>
      <c r="I6" s="152"/>
      <c r="J6" s="150"/>
      <c r="K6" s="151"/>
      <c r="L6" s="152"/>
      <c r="M6" s="150"/>
      <c r="N6" s="151"/>
      <c r="O6" s="152"/>
      <c r="Q6" s="150"/>
      <c r="R6" s="151"/>
      <c r="S6" s="202"/>
      <c r="T6" s="203"/>
      <c r="U6" s="579" t="s">
        <v>239</v>
      </c>
      <c r="V6" s="254"/>
      <c r="W6" s="10">
        <v>1</v>
      </c>
      <c r="X6" s="10">
        <v>226</v>
      </c>
      <c r="AB6" s="10">
        <v>1</v>
      </c>
      <c r="AC6" s="10">
        <v>226</v>
      </c>
    </row>
    <row r="7" spans="1:29" s="10" customFormat="1" ht="12.75" customHeight="1" x14ac:dyDescent="0.2">
      <c r="A7" s="592" t="s">
        <v>3</v>
      </c>
      <c r="B7" s="626"/>
      <c r="C7" s="117"/>
      <c r="D7" s="118"/>
      <c r="E7" s="173">
        <f>SUM(E8:E15)</f>
        <v>0</v>
      </c>
      <c r="G7" s="117"/>
      <c r="H7" s="118"/>
      <c r="I7" s="173">
        <f>SUM(I8:I15)</f>
        <v>0</v>
      </c>
      <c r="J7" s="117"/>
      <c r="K7" s="118"/>
      <c r="L7" s="173">
        <f>SUM(L8:L15)</f>
        <v>0</v>
      </c>
      <c r="M7" s="117"/>
      <c r="N7" s="118"/>
      <c r="O7" s="173">
        <f>SUM(O8:O15)</f>
        <v>0</v>
      </c>
      <c r="Q7" s="117"/>
      <c r="R7" s="118"/>
      <c r="S7" s="173">
        <f>SUM(S8:S15)</f>
        <v>1150</v>
      </c>
      <c r="T7" s="196"/>
      <c r="U7" s="579" t="s">
        <v>240</v>
      </c>
      <c r="V7" s="254"/>
      <c r="W7" s="10">
        <v>619</v>
      </c>
      <c r="X7" s="10">
        <v>226</v>
      </c>
      <c r="Z7" s="10">
        <f t="shared" ref="Z7:Z36" si="0">W7-0.5</f>
        <v>618.5</v>
      </c>
      <c r="AB7" s="10">
        <v>600</v>
      </c>
      <c r="AC7" s="10">
        <v>226</v>
      </c>
    </row>
    <row r="8" spans="1:29" s="20" customFormat="1" ht="13.5" x14ac:dyDescent="0.25">
      <c r="A8" s="155"/>
      <c r="B8" s="200" t="s">
        <v>193</v>
      </c>
      <c r="C8" s="226"/>
      <c r="D8" s="227"/>
      <c r="E8" s="228"/>
      <c r="F8" s="19"/>
      <c r="G8" s="226"/>
      <c r="H8" s="227"/>
      <c r="I8" s="228"/>
      <c r="J8" s="226"/>
      <c r="K8" s="227"/>
      <c r="L8" s="228"/>
      <c r="M8" s="226"/>
      <c r="N8" s="227"/>
      <c r="O8" s="228"/>
      <c r="P8" s="19"/>
      <c r="Q8" s="226"/>
      <c r="R8" s="227"/>
      <c r="S8" s="193"/>
      <c r="T8" s="525"/>
      <c r="U8" s="579" t="s">
        <v>243</v>
      </c>
      <c r="V8" s="254"/>
      <c r="W8" s="20">
        <v>639</v>
      </c>
      <c r="X8" s="20">
        <v>226</v>
      </c>
      <c r="Z8" s="10">
        <f t="shared" si="0"/>
        <v>638.5</v>
      </c>
      <c r="AB8" s="20">
        <f t="shared" ref="AB8:AB70" si="1">AB7+1</f>
        <v>601</v>
      </c>
      <c r="AC8" s="10">
        <v>226</v>
      </c>
    </row>
    <row r="9" spans="1:29" s="10" customFormat="1" ht="12.75" x14ac:dyDescent="0.2">
      <c r="A9" s="14"/>
      <c r="B9" s="15" t="s">
        <v>35</v>
      </c>
      <c r="C9" s="122"/>
      <c r="D9" s="86"/>
      <c r="E9" s="115"/>
      <c r="G9" s="122"/>
      <c r="H9" s="86"/>
      <c r="I9" s="115"/>
      <c r="J9" s="122"/>
      <c r="K9" s="86"/>
      <c r="L9" s="115"/>
      <c r="M9" s="122"/>
      <c r="N9" s="86"/>
      <c r="O9" s="115"/>
      <c r="Q9" s="122">
        <v>850</v>
      </c>
      <c r="R9" s="86">
        <f>IF(ROUNDUP(S102/23/0.85,0)-R12-R24-R33-R34&lt;0,1,ROUNDUP(S102/23/0.85,0)-R12-R24-R33-R34)</f>
        <v>1</v>
      </c>
      <c r="S9" s="205">
        <f t="shared" ref="S9:S14" si="2">R9*Q9</f>
        <v>850</v>
      </c>
      <c r="T9" s="531" t="s">
        <v>164</v>
      </c>
      <c r="U9" s="579" t="s">
        <v>225</v>
      </c>
      <c r="V9" s="254"/>
      <c r="W9" s="10">
        <v>659</v>
      </c>
      <c r="X9" s="10">
        <v>222</v>
      </c>
      <c r="Z9" s="10">
        <f t="shared" si="0"/>
        <v>658.5</v>
      </c>
      <c r="AB9" s="20">
        <f t="shared" si="1"/>
        <v>602</v>
      </c>
      <c r="AC9" s="10">
        <v>226</v>
      </c>
    </row>
    <row r="10" spans="1:29" s="10" customFormat="1" ht="12.75" x14ac:dyDescent="0.2">
      <c r="A10" s="14"/>
      <c r="B10" s="15" t="s">
        <v>163</v>
      </c>
      <c r="C10" s="122"/>
      <c r="D10" s="86"/>
      <c r="E10" s="115"/>
      <c r="G10" s="122"/>
      <c r="H10" s="86"/>
      <c r="I10" s="115"/>
      <c r="J10" s="122"/>
      <c r="K10" s="86"/>
      <c r="L10" s="115"/>
      <c r="M10" s="122"/>
      <c r="N10" s="86"/>
      <c r="O10" s="115"/>
      <c r="Q10" s="122">
        <v>100</v>
      </c>
      <c r="R10" s="86">
        <f>R9</f>
        <v>1</v>
      </c>
      <c r="S10" s="205">
        <f t="shared" si="2"/>
        <v>100</v>
      </c>
      <c r="T10" s="531"/>
      <c r="U10" s="80" t="s">
        <v>112</v>
      </c>
      <c r="V10" s="254"/>
      <c r="W10" s="10">
        <v>679</v>
      </c>
      <c r="X10" s="10">
        <v>219</v>
      </c>
      <c r="Z10" s="10">
        <f t="shared" si="0"/>
        <v>678.5</v>
      </c>
      <c r="AB10" s="20">
        <f t="shared" si="1"/>
        <v>603</v>
      </c>
      <c r="AC10" s="10">
        <v>226</v>
      </c>
    </row>
    <row r="11" spans="1:29" s="10" customFormat="1" ht="12.75" x14ac:dyDescent="0.2">
      <c r="A11" s="14"/>
      <c r="B11" s="15" t="s">
        <v>76</v>
      </c>
      <c r="C11" s="22"/>
      <c r="D11" s="17"/>
      <c r="E11" s="18"/>
      <c r="G11" s="22"/>
      <c r="H11" s="17"/>
      <c r="I11" s="18"/>
      <c r="J11" s="22"/>
      <c r="K11" s="17"/>
      <c r="L11" s="115"/>
      <c r="M11" s="22"/>
      <c r="N11" s="17"/>
      <c r="O11" s="18"/>
      <c r="Q11" s="22">
        <v>500</v>
      </c>
      <c r="R11" s="17">
        <f>ROUNDUP(S102/500,0)</f>
        <v>0</v>
      </c>
      <c r="S11" s="205">
        <f t="shared" si="2"/>
        <v>0</v>
      </c>
      <c r="T11" s="525"/>
      <c r="U11" s="233" t="s">
        <v>130</v>
      </c>
      <c r="V11" s="254"/>
      <c r="W11" s="10">
        <v>699</v>
      </c>
      <c r="X11" s="10">
        <v>216</v>
      </c>
      <c r="Z11" s="10">
        <f t="shared" si="0"/>
        <v>698.5</v>
      </c>
      <c r="AB11" s="20">
        <f t="shared" si="1"/>
        <v>604</v>
      </c>
      <c r="AC11" s="10">
        <v>226</v>
      </c>
    </row>
    <row r="12" spans="1:29" s="99" customFormat="1" ht="12" customHeight="1" x14ac:dyDescent="0.2">
      <c r="A12" s="14"/>
      <c r="B12" s="15" t="s">
        <v>28</v>
      </c>
      <c r="C12" s="22"/>
      <c r="D12" s="17"/>
      <c r="E12" s="18"/>
      <c r="G12" s="22"/>
      <c r="H12" s="17"/>
      <c r="I12" s="18"/>
      <c r="J12" s="22"/>
      <c r="K12" s="17"/>
      <c r="L12" s="115"/>
      <c r="M12" s="22"/>
      <c r="N12" s="17"/>
      <c r="O12" s="18"/>
      <c r="Q12" s="22">
        <v>1440</v>
      </c>
      <c r="R12" s="17">
        <f>ROUNDUP((($S$102/23/0.85))*(5/30),0)</f>
        <v>0</v>
      </c>
      <c r="S12" s="205">
        <f t="shared" si="2"/>
        <v>0</v>
      </c>
      <c r="T12" s="525" t="s">
        <v>166</v>
      </c>
      <c r="U12" s="232" t="s">
        <v>113</v>
      </c>
      <c r="V12" s="254"/>
      <c r="W12" s="99">
        <v>719</v>
      </c>
      <c r="X12" s="99">
        <v>214</v>
      </c>
      <c r="Z12" s="10">
        <f t="shared" si="0"/>
        <v>718.5</v>
      </c>
      <c r="AB12" s="20">
        <f t="shared" si="1"/>
        <v>605</v>
      </c>
      <c r="AC12" s="10">
        <v>226</v>
      </c>
    </row>
    <row r="13" spans="1:29" s="99" customFormat="1" ht="12.75" x14ac:dyDescent="0.2">
      <c r="A13" s="14"/>
      <c r="B13" s="15" t="s">
        <v>75</v>
      </c>
      <c r="C13" s="22"/>
      <c r="D13" s="17"/>
      <c r="E13" s="18"/>
      <c r="G13" s="22"/>
      <c r="H13" s="17"/>
      <c r="I13" s="18"/>
      <c r="J13" s="22"/>
      <c r="K13" s="17"/>
      <c r="L13" s="115"/>
      <c r="M13" s="22"/>
      <c r="N13" s="17"/>
      <c r="O13" s="18"/>
      <c r="Q13" s="22">
        <v>200</v>
      </c>
      <c r="R13" s="17">
        <f>R12</f>
        <v>0</v>
      </c>
      <c r="S13" s="205">
        <f t="shared" si="2"/>
        <v>0</v>
      </c>
      <c r="T13" s="525"/>
      <c r="U13" s="233" t="s">
        <v>114</v>
      </c>
      <c r="V13" s="254"/>
      <c r="W13" s="99">
        <v>739</v>
      </c>
      <c r="X13" s="99">
        <v>212</v>
      </c>
      <c r="Z13" s="10">
        <f t="shared" si="0"/>
        <v>738.5</v>
      </c>
      <c r="AB13" s="20">
        <f t="shared" si="1"/>
        <v>606</v>
      </c>
      <c r="AC13" s="10">
        <v>226</v>
      </c>
    </row>
    <row r="14" spans="1:29" s="99" customFormat="1" ht="12.75" x14ac:dyDescent="0.2">
      <c r="A14" s="184"/>
      <c r="B14" s="185" t="s">
        <v>165</v>
      </c>
      <c r="C14" s="120"/>
      <c r="D14" s="89"/>
      <c r="E14" s="121"/>
      <c r="G14" s="120"/>
      <c r="H14" s="89"/>
      <c r="I14" s="121"/>
      <c r="J14" s="120"/>
      <c r="K14" s="89"/>
      <c r="L14" s="115"/>
      <c r="M14" s="120"/>
      <c r="N14" s="89"/>
      <c r="O14" s="121"/>
      <c r="Q14" s="120">
        <v>200</v>
      </c>
      <c r="R14" s="89">
        <v>1</v>
      </c>
      <c r="S14" s="205">
        <f t="shared" si="2"/>
        <v>200</v>
      </c>
      <c r="T14" s="532"/>
      <c r="U14" s="233"/>
      <c r="V14" s="254"/>
      <c r="W14" s="99">
        <v>759</v>
      </c>
      <c r="X14" s="99">
        <v>210</v>
      </c>
      <c r="Z14" s="10">
        <f t="shared" si="0"/>
        <v>758.5</v>
      </c>
      <c r="AB14" s="20">
        <f t="shared" si="1"/>
        <v>607</v>
      </c>
      <c r="AC14" s="10">
        <v>226</v>
      </c>
    </row>
    <row r="15" spans="1:29" s="99" customFormat="1" ht="12.75" x14ac:dyDescent="0.2">
      <c r="A15" s="153"/>
      <c r="B15" s="107"/>
      <c r="C15" s="120"/>
      <c r="D15" s="89"/>
      <c r="E15" s="121"/>
      <c r="G15" s="120"/>
      <c r="H15" s="89"/>
      <c r="I15" s="121"/>
      <c r="J15" s="120"/>
      <c r="K15" s="89"/>
      <c r="L15" s="121"/>
      <c r="M15" s="120"/>
      <c r="N15" s="89"/>
      <c r="O15" s="121"/>
      <c r="Q15" s="120"/>
      <c r="R15" s="89"/>
      <c r="S15" s="171"/>
      <c r="T15" s="532"/>
      <c r="U15" s="233"/>
      <c r="V15" s="254"/>
      <c r="W15" s="99">
        <v>779</v>
      </c>
      <c r="X15" s="99">
        <v>209</v>
      </c>
      <c r="Z15" s="10">
        <f t="shared" si="0"/>
        <v>778.5</v>
      </c>
      <c r="AB15" s="20">
        <f t="shared" si="1"/>
        <v>608</v>
      </c>
      <c r="AC15" s="10">
        <v>226</v>
      </c>
    </row>
    <row r="16" spans="1:29" s="99" customFormat="1" ht="12.75" x14ac:dyDescent="0.2">
      <c r="A16" s="592" t="s">
        <v>4</v>
      </c>
      <c r="B16" s="626"/>
      <c r="C16" s="123"/>
      <c r="D16" s="124"/>
      <c r="E16" s="173">
        <f>SUM(E17:E22)</f>
        <v>0</v>
      </c>
      <c r="G16" s="123"/>
      <c r="H16" s="124"/>
      <c r="I16" s="173">
        <f>SUM(I17:I22)</f>
        <v>0</v>
      </c>
      <c r="J16" s="123"/>
      <c r="K16" s="124"/>
      <c r="L16" s="173">
        <f>SUM(L17:L22)</f>
        <v>0</v>
      </c>
      <c r="M16" s="123"/>
      <c r="N16" s="124"/>
      <c r="O16" s="173">
        <f>SUM(O17:O22)</f>
        <v>0</v>
      </c>
      <c r="Q16" s="123"/>
      <c r="R16" s="124"/>
      <c r="S16" s="173">
        <f>SUM(S17:S22)</f>
        <v>0</v>
      </c>
      <c r="T16" s="540"/>
      <c r="U16" s="233"/>
      <c r="V16" s="254"/>
      <c r="W16" s="99">
        <v>799</v>
      </c>
      <c r="X16" s="99">
        <v>207</v>
      </c>
      <c r="Z16" s="10">
        <f t="shared" si="0"/>
        <v>798.5</v>
      </c>
      <c r="AB16" s="20">
        <f t="shared" si="1"/>
        <v>609</v>
      </c>
      <c r="AC16" s="10">
        <v>226</v>
      </c>
    </row>
    <row r="17" spans="1:29" s="20" customFormat="1" ht="13.5" x14ac:dyDescent="0.25">
      <c r="A17" s="155"/>
      <c r="B17" s="200" t="s">
        <v>193</v>
      </c>
      <c r="C17" s="226"/>
      <c r="D17" s="227"/>
      <c r="E17" s="228"/>
      <c r="F17" s="19"/>
      <c r="G17" s="226"/>
      <c r="H17" s="227"/>
      <c r="I17" s="228"/>
      <c r="J17" s="226"/>
      <c r="K17" s="227"/>
      <c r="L17" s="228"/>
      <c r="M17" s="226"/>
      <c r="N17" s="227"/>
      <c r="O17" s="228"/>
      <c r="P17" s="19"/>
      <c r="Q17" s="226"/>
      <c r="R17" s="227"/>
      <c r="S17" s="193"/>
      <c r="T17" s="525"/>
      <c r="U17" s="19"/>
      <c r="V17" s="254"/>
      <c r="W17" s="20">
        <v>819</v>
      </c>
      <c r="X17" s="20">
        <v>206</v>
      </c>
      <c r="Z17" s="10">
        <f t="shared" si="0"/>
        <v>818.5</v>
      </c>
      <c r="AB17" s="20">
        <f t="shared" si="1"/>
        <v>610</v>
      </c>
      <c r="AC17" s="10">
        <v>226</v>
      </c>
    </row>
    <row r="18" spans="1:29" s="10" customFormat="1" ht="12.75" x14ac:dyDescent="0.2">
      <c r="A18" s="23"/>
      <c r="B18" s="24" t="s">
        <v>29</v>
      </c>
      <c r="C18" s="122"/>
      <c r="D18" s="86"/>
      <c r="E18" s="115"/>
      <c r="G18" s="122"/>
      <c r="H18" s="86"/>
      <c r="I18" s="115"/>
      <c r="J18" s="122"/>
      <c r="K18" s="86"/>
      <c r="L18" s="115"/>
      <c r="M18" s="122"/>
      <c r="N18" s="86"/>
      <c r="O18" s="115"/>
      <c r="Q18" s="122">
        <v>950</v>
      </c>
      <c r="R18" s="86">
        <f>ROUNDUP(S102*0.08/12,0)</f>
        <v>0</v>
      </c>
      <c r="S18" s="590">
        <f>R18*Q18</f>
        <v>0</v>
      </c>
      <c r="T18" s="522" t="s">
        <v>241</v>
      </c>
      <c r="U18" s="80" t="s">
        <v>115</v>
      </c>
      <c r="V18" s="254"/>
      <c r="W18" s="10">
        <v>839</v>
      </c>
      <c r="X18" s="10">
        <v>205</v>
      </c>
      <c r="Z18" s="10">
        <f t="shared" si="0"/>
        <v>838.5</v>
      </c>
      <c r="AB18" s="20">
        <f t="shared" si="1"/>
        <v>611</v>
      </c>
      <c r="AC18" s="10">
        <v>226</v>
      </c>
    </row>
    <row r="19" spans="1:29" s="10" customFormat="1" ht="12.75" x14ac:dyDescent="0.2">
      <c r="A19" s="23"/>
      <c r="B19" s="24" t="s">
        <v>30</v>
      </c>
      <c r="C19" s="22"/>
      <c r="D19" s="17"/>
      <c r="E19" s="18"/>
      <c r="G19" s="22"/>
      <c r="H19" s="17"/>
      <c r="I19" s="18"/>
      <c r="J19" s="22"/>
      <c r="K19" s="17"/>
      <c r="L19" s="115"/>
      <c r="M19" s="22"/>
      <c r="N19" s="17"/>
      <c r="O19" s="18"/>
      <c r="Q19" s="22">
        <v>60</v>
      </c>
      <c r="R19" s="17">
        <f>R18</f>
        <v>0</v>
      </c>
      <c r="S19" s="205">
        <f>R19*Q19</f>
        <v>0</v>
      </c>
      <c r="T19" s="525"/>
      <c r="U19" s="80" t="s">
        <v>116</v>
      </c>
      <c r="V19" s="254"/>
      <c r="W19" s="10">
        <v>859</v>
      </c>
      <c r="X19" s="10">
        <v>204</v>
      </c>
      <c r="Z19" s="10">
        <f t="shared" si="0"/>
        <v>858.5</v>
      </c>
      <c r="AB19" s="20">
        <f t="shared" si="1"/>
        <v>612</v>
      </c>
      <c r="AC19" s="10">
        <v>226</v>
      </c>
    </row>
    <row r="20" spans="1:29" s="99" customFormat="1" ht="12.75" x14ac:dyDescent="0.2">
      <c r="A20" s="14"/>
      <c r="B20" s="15" t="s">
        <v>5</v>
      </c>
      <c r="C20" s="22"/>
      <c r="D20" s="17"/>
      <c r="E20" s="18"/>
      <c r="G20" s="22"/>
      <c r="H20" s="17"/>
      <c r="I20" s="18"/>
      <c r="J20" s="22"/>
      <c r="K20" s="17"/>
      <c r="L20" s="115"/>
      <c r="M20" s="22"/>
      <c r="N20" s="17"/>
      <c r="O20" s="18"/>
      <c r="Q20" s="22">
        <v>500</v>
      </c>
      <c r="R20" s="231">
        <f>2+ROUNDUP((S102-600)/400,0)</f>
        <v>0</v>
      </c>
      <c r="S20" s="205">
        <f>R20*Q20</f>
        <v>0</v>
      </c>
      <c r="T20" s="525" t="s">
        <v>96</v>
      </c>
      <c r="U20" s="233" t="s">
        <v>117</v>
      </c>
      <c r="V20" s="254"/>
      <c r="W20" s="99">
        <v>879</v>
      </c>
      <c r="X20" s="99">
        <v>202</v>
      </c>
      <c r="Z20" s="10">
        <f t="shared" si="0"/>
        <v>878.5</v>
      </c>
      <c r="AB20" s="20">
        <f t="shared" si="1"/>
        <v>613</v>
      </c>
      <c r="AC20" s="10">
        <v>226</v>
      </c>
    </row>
    <row r="21" spans="1:29" s="99" customFormat="1" ht="12.75" x14ac:dyDescent="0.2">
      <c r="A21" s="14"/>
      <c r="B21" s="15" t="s">
        <v>36</v>
      </c>
      <c r="C21" s="22"/>
      <c r="D21" s="17"/>
      <c r="E21" s="18"/>
      <c r="G21" s="22"/>
      <c r="H21" s="17"/>
      <c r="I21" s="18"/>
      <c r="J21" s="22"/>
      <c r="K21" s="17"/>
      <c r="L21" s="115"/>
      <c r="M21" s="22"/>
      <c r="N21" s="17"/>
      <c r="O21" s="18"/>
      <c r="Q21" s="22">
        <v>500</v>
      </c>
      <c r="R21" s="17">
        <f>2+ROUNDUP(($S$102-600)/400,0)</f>
        <v>0</v>
      </c>
      <c r="S21" s="205">
        <f>R21*Q21</f>
        <v>0</v>
      </c>
      <c r="T21" s="525" t="s">
        <v>96</v>
      </c>
      <c r="U21" s="233" t="s">
        <v>117</v>
      </c>
      <c r="V21" s="254"/>
      <c r="W21" s="99">
        <v>899</v>
      </c>
      <c r="X21" s="99">
        <v>201</v>
      </c>
      <c r="Z21" s="10">
        <f t="shared" si="0"/>
        <v>898.5</v>
      </c>
      <c r="AB21" s="20">
        <f t="shared" si="1"/>
        <v>614</v>
      </c>
      <c r="AC21" s="10">
        <v>226</v>
      </c>
    </row>
    <row r="22" spans="1:29" s="99" customFormat="1" ht="12.75" x14ac:dyDescent="0.2">
      <c r="A22" s="153"/>
      <c r="B22" s="107"/>
      <c r="C22" s="120"/>
      <c r="D22" s="89"/>
      <c r="E22" s="121"/>
      <c r="G22" s="120"/>
      <c r="H22" s="89"/>
      <c r="I22" s="121"/>
      <c r="J22" s="120"/>
      <c r="K22" s="89"/>
      <c r="L22" s="121"/>
      <c r="M22" s="120"/>
      <c r="N22" s="89"/>
      <c r="O22" s="121"/>
      <c r="Q22" s="120"/>
      <c r="R22" s="89"/>
      <c r="S22" s="171"/>
      <c r="T22" s="532"/>
      <c r="U22" s="233"/>
      <c r="V22" s="254"/>
      <c r="W22" s="99">
        <v>919</v>
      </c>
      <c r="X22" s="99">
        <v>200</v>
      </c>
      <c r="Z22" s="10">
        <f t="shared" si="0"/>
        <v>918.5</v>
      </c>
      <c r="AB22" s="20">
        <f t="shared" si="1"/>
        <v>615</v>
      </c>
      <c r="AC22" s="10">
        <v>226</v>
      </c>
    </row>
    <row r="23" spans="1:29" s="99" customFormat="1" ht="12.75" x14ac:dyDescent="0.2">
      <c r="A23" s="592" t="s">
        <v>7</v>
      </c>
      <c r="B23" s="626"/>
      <c r="C23" s="117"/>
      <c r="D23" s="126"/>
      <c r="E23" s="173">
        <f>SUM(E24:E31)</f>
        <v>0</v>
      </c>
      <c r="G23" s="117"/>
      <c r="H23" s="126"/>
      <c r="I23" s="173">
        <f>SUM(I24:I31)</f>
        <v>0</v>
      </c>
      <c r="J23" s="117"/>
      <c r="K23" s="126"/>
      <c r="L23" s="173">
        <f>SUM(L24:L31)</f>
        <v>0</v>
      </c>
      <c r="M23" s="117"/>
      <c r="N23" s="126"/>
      <c r="O23" s="173">
        <f>SUM(O24:O31)</f>
        <v>0</v>
      </c>
      <c r="Q23" s="117"/>
      <c r="R23" s="126"/>
      <c r="S23" s="173">
        <f>SUM(S24:S31)</f>
        <v>3700</v>
      </c>
      <c r="T23" s="540"/>
      <c r="U23" s="233"/>
      <c r="V23" s="254"/>
      <c r="W23" s="99">
        <v>939</v>
      </c>
      <c r="X23" s="99">
        <v>200</v>
      </c>
      <c r="Z23" s="10">
        <f t="shared" si="0"/>
        <v>938.5</v>
      </c>
      <c r="AB23" s="20">
        <f t="shared" si="1"/>
        <v>616</v>
      </c>
      <c r="AC23" s="10">
        <v>226</v>
      </c>
    </row>
    <row r="24" spans="1:29" s="99" customFormat="1" ht="12.75" x14ac:dyDescent="0.2">
      <c r="A24" s="14"/>
      <c r="B24" s="15" t="s">
        <v>8</v>
      </c>
      <c r="C24" s="122"/>
      <c r="D24" s="86"/>
      <c r="E24" s="125"/>
      <c r="G24" s="122"/>
      <c r="H24" s="86"/>
      <c r="I24" s="125"/>
      <c r="J24" s="122"/>
      <c r="K24" s="86"/>
      <c r="L24" s="115"/>
      <c r="M24" s="122"/>
      <c r="N24" s="86"/>
      <c r="O24" s="125"/>
      <c r="Q24" s="122">
        <v>1200</v>
      </c>
      <c r="R24" s="86">
        <f>ROUNDUP((($S$102*0.25/25))*(5/30),0)</f>
        <v>0</v>
      </c>
      <c r="S24" s="205">
        <f t="shared" ref="S24:S30" si="3">R24*Q24</f>
        <v>0</v>
      </c>
      <c r="T24" s="531" t="s">
        <v>107</v>
      </c>
      <c r="U24" s="232" t="s">
        <v>118</v>
      </c>
      <c r="V24" s="254"/>
      <c r="W24" s="99">
        <v>959</v>
      </c>
      <c r="X24" s="99">
        <v>198</v>
      </c>
      <c r="Z24" s="10">
        <f t="shared" si="0"/>
        <v>958.5</v>
      </c>
      <c r="AB24" s="20">
        <f t="shared" si="1"/>
        <v>617</v>
      </c>
      <c r="AC24" s="10">
        <v>226</v>
      </c>
    </row>
    <row r="25" spans="1:29" s="99" customFormat="1" ht="12.75" x14ac:dyDescent="0.2">
      <c r="A25" s="14"/>
      <c r="B25" s="15" t="s">
        <v>77</v>
      </c>
      <c r="C25" s="22"/>
      <c r="D25" s="17"/>
      <c r="E25" s="27"/>
      <c r="G25" s="22"/>
      <c r="H25" s="17"/>
      <c r="I25" s="27"/>
      <c r="J25" s="22"/>
      <c r="K25" s="17"/>
      <c r="L25" s="115"/>
      <c r="M25" s="22"/>
      <c r="N25" s="17"/>
      <c r="O25" s="27"/>
      <c r="Q25" s="22">
        <v>150</v>
      </c>
      <c r="R25" s="17">
        <f>R24</f>
        <v>0</v>
      </c>
      <c r="S25" s="205">
        <f t="shared" si="3"/>
        <v>0</v>
      </c>
      <c r="T25" s="525"/>
      <c r="U25" s="233"/>
      <c r="V25" s="254"/>
      <c r="W25" s="99">
        <v>979</v>
      </c>
      <c r="X25" s="99">
        <v>197</v>
      </c>
      <c r="Z25" s="10">
        <f t="shared" si="0"/>
        <v>978.5</v>
      </c>
      <c r="AB25" s="20">
        <f t="shared" si="1"/>
        <v>618</v>
      </c>
      <c r="AC25" s="10">
        <v>226</v>
      </c>
    </row>
    <row r="26" spans="1:29" s="99" customFormat="1" ht="12.75" x14ac:dyDescent="0.2">
      <c r="A26" s="184"/>
      <c r="B26" s="15" t="s">
        <v>214</v>
      </c>
      <c r="C26" s="22"/>
      <c r="D26" s="17"/>
      <c r="E26" s="27"/>
      <c r="G26" s="22"/>
      <c r="H26" s="17"/>
      <c r="I26" s="27"/>
      <c r="J26" s="22"/>
      <c r="K26" s="17"/>
      <c r="L26" s="115"/>
      <c r="M26" s="22"/>
      <c r="N26" s="17"/>
      <c r="O26" s="27"/>
      <c r="Q26" s="22">
        <v>1500</v>
      </c>
      <c r="R26" s="17">
        <v>1</v>
      </c>
      <c r="S26" s="205">
        <f t="shared" si="3"/>
        <v>1500</v>
      </c>
      <c r="T26" s="525" t="s">
        <v>107</v>
      </c>
      <c r="U26" s="232" t="s">
        <v>119</v>
      </c>
      <c r="V26" s="254"/>
      <c r="W26" s="99">
        <v>1019</v>
      </c>
      <c r="X26" s="99">
        <v>195</v>
      </c>
      <c r="Z26" s="10">
        <f t="shared" si="0"/>
        <v>1018.5</v>
      </c>
      <c r="AB26" s="20" t="e">
        <f>#REF!+1</f>
        <v>#REF!</v>
      </c>
      <c r="AC26" s="10">
        <v>226</v>
      </c>
    </row>
    <row r="27" spans="1:29" s="99" customFormat="1" ht="12.75" x14ac:dyDescent="0.2">
      <c r="A27" s="14"/>
      <c r="B27" s="15" t="s">
        <v>213</v>
      </c>
      <c r="C27" s="22"/>
      <c r="D27" s="17"/>
      <c r="E27" s="27"/>
      <c r="G27" s="22"/>
      <c r="H27" s="17"/>
      <c r="I27" s="27"/>
      <c r="J27" s="22"/>
      <c r="K27" s="17"/>
      <c r="L27" s="115"/>
      <c r="M27" s="22"/>
      <c r="N27" s="17"/>
      <c r="O27" s="27"/>
      <c r="Q27" s="22">
        <v>1500</v>
      </c>
      <c r="R27" s="17">
        <v>1</v>
      </c>
      <c r="S27" s="205">
        <f t="shared" si="3"/>
        <v>1500</v>
      </c>
      <c r="T27" s="525"/>
      <c r="U27" s="253"/>
      <c r="V27" s="254"/>
      <c r="W27" s="99">
        <v>1039</v>
      </c>
      <c r="X27" s="99">
        <v>194</v>
      </c>
      <c r="Z27" s="10">
        <f t="shared" si="0"/>
        <v>1038.5</v>
      </c>
      <c r="AB27" s="20" t="e">
        <f t="shared" si="1"/>
        <v>#REF!</v>
      </c>
      <c r="AC27" s="10">
        <v>226</v>
      </c>
    </row>
    <row r="28" spans="1:29" s="99" customFormat="1" ht="12.75" x14ac:dyDescent="0.2">
      <c r="A28" s="14"/>
      <c r="B28" s="185" t="s">
        <v>37</v>
      </c>
      <c r="C28" s="510"/>
      <c r="D28" s="17"/>
      <c r="E28" s="27"/>
      <c r="G28" s="22"/>
      <c r="H28" s="17"/>
      <c r="I28" s="27"/>
      <c r="J28" s="22"/>
      <c r="K28" s="17"/>
      <c r="L28" s="115"/>
      <c r="M28" s="22"/>
      <c r="N28" s="17"/>
      <c r="O28" s="27"/>
      <c r="Q28" s="22">
        <v>200</v>
      </c>
      <c r="R28" s="17">
        <v>1</v>
      </c>
      <c r="S28" s="205">
        <f t="shared" si="3"/>
        <v>200</v>
      </c>
      <c r="T28" s="525"/>
      <c r="U28" s="233"/>
      <c r="V28" s="254"/>
      <c r="W28" s="99">
        <v>1059</v>
      </c>
      <c r="X28" s="99">
        <v>193</v>
      </c>
      <c r="Z28" s="10">
        <f t="shared" si="0"/>
        <v>1058.5</v>
      </c>
      <c r="AB28" s="20" t="e">
        <f t="shared" si="1"/>
        <v>#REF!</v>
      </c>
      <c r="AC28" s="10">
        <v>226</v>
      </c>
    </row>
    <row r="29" spans="1:29" s="99" customFormat="1" ht="12.75" x14ac:dyDescent="0.2">
      <c r="A29" s="14"/>
      <c r="B29" s="15" t="s">
        <v>38</v>
      </c>
      <c r="C29" s="510"/>
      <c r="D29" s="17"/>
      <c r="E29" s="27"/>
      <c r="G29" s="22"/>
      <c r="H29" s="17"/>
      <c r="I29" s="27"/>
      <c r="J29" s="22"/>
      <c r="K29" s="17"/>
      <c r="L29" s="115"/>
      <c r="M29" s="22"/>
      <c r="N29" s="17"/>
      <c r="O29" s="27"/>
      <c r="Q29" s="22">
        <v>75</v>
      </c>
      <c r="R29" s="17">
        <f>IF(2+ROUNDUP((S102-600)/200,0)=-1,0,(2+ROUNDUP((S102-600)/200,0)))</f>
        <v>0</v>
      </c>
      <c r="S29" s="205">
        <f t="shared" si="3"/>
        <v>0</v>
      </c>
      <c r="T29" s="525"/>
      <c r="U29" s="233" t="s">
        <v>121</v>
      </c>
      <c r="V29" s="254"/>
      <c r="W29" s="99">
        <v>1079</v>
      </c>
      <c r="X29" s="99">
        <v>192</v>
      </c>
      <c r="Z29" s="10">
        <f t="shared" si="0"/>
        <v>1078.5</v>
      </c>
      <c r="AB29" s="20" t="e">
        <f t="shared" si="1"/>
        <v>#REF!</v>
      </c>
      <c r="AC29" s="10">
        <v>226</v>
      </c>
    </row>
    <row r="30" spans="1:29" s="99" customFormat="1" ht="12.75" x14ac:dyDescent="0.2">
      <c r="A30" s="184"/>
      <c r="B30" s="185" t="s">
        <v>167</v>
      </c>
      <c r="C30" s="508"/>
      <c r="D30" s="89"/>
      <c r="E30" s="127"/>
      <c r="G30" s="120"/>
      <c r="H30" s="89"/>
      <c r="I30" s="127"/>
      <c r="J30" s="120"/>
      <c r="K30" s="89"/>
      <c r="L30" s="115"/>
      <c r="M30" s="120"/>
      <c r="N30" s="89"/>
      <c r="O30" s="127"/>
      <c r="Q30" s="120">
        <v>500</v>
      </c>
      <c r="R30" s="89">
        <v>1</v>
      </c>
      <c r="S30" s="205">
        <f t="shared" si="3"/>
        <v>500</v>
      </c>
      <c r="T30" s="532"/>
      <c r="U30" s="233"/>
      <c r="V30" s="254"/>
      <c r="W30" s="99">
        <v>1099</v>
      </c>
      <c r="X30" s="99">
        <v>190</v>
      </c>
      <c r="Z30" s="10">
        <f t="shared" si="0"/>
        <v>1098.5</v>
      </c>
      <c r="AB30" s="20" t="e">
        <f t="shared" si="1"/>
        <v>#REF!</v>
      </c>
      <c r="AC30" s="10">
        <v>226</v>
      </c>
    </row>
    <row r="31" spans="1:29" s="99" customFormat="1" ht="12.75" x14ac:dyDescent="0.2">
      <c r="A31" s="509"/>
      <c r="B31" s="107"/>
      <c r="C31" s="120"/>
      <c r="D31" s="89"/>
      <c r="E31" s="127"/>
      <c r="G31" s="120"/>
      <c r="H31" s="89"/>
      <c r="I31" s="127"/>
      <c r="J31" s="120"/>
      <c r="K31" s="89"/>
      <c r="L31" s="127"/>
      <c r="M31" s="120"/>
      <c r="N31" s="89"/>
      <c r="O31" s="127"/>
      <c r="Q31" s="120"/>
      <c r="R31" s="89"/>
      <c r="S31" s="172"/>
      <c r="T31" s="532"/>
      <c r="U31" s="233"/>
      <c r="V31" s="254"/>
      <c r="W31" s="99">
        <v>1119</v>
      </c>
      <c r="X31" s="99">
        <v>189</v>
      </c>
      <c r="Z31" s="10">
        <f t="shared" si="0"/>
        <v>1118.5</v>
      </c>
      <c r="AB31" s="20" t="e">
        <f t="shared" si="1"/>
        <v>#REF!</v>
      </c>
      <c r="AC31" s="10">
        <v>226</v>
      </c>
    </row>
    <row r="32" spans="1:29" s="99" customFormat="1" ht="12.75" x14ac:dyDescent="0.2">
      <c r="A32" s="592" t="s">
        <v>33</v>
      </c>
      <c r="B32" s="626"/>
      <c r="C32" s="123"/>
      <c r="D32" s="124"/>
      <c r="E32" s="173">
        <f>SUM(E33:E35)</f>
        <v>0</v>
      </c>
      <c r="G32" s="123"/>
      <c r="H32" s="124"/>
      <c r="I32" s="173">
        <f>SUM(I33:I35)</f>
        <v>0</v>
      </c>
      <c r="J32" s="123"/>
      <c r="K32" s="124"/>
      <c r="L32" s="173">
        <f>SUM(L33:L35)</f>
        <v>0</v>
      </c>
      <c r="M32" s="123"/>
      <c r="N32" s="124"/>
      <c r="O32" s="173">
        <f>SUM(O33:O35)</f>
        <v>0</v>
      </c>
      <c r="Q32" s="123"/>
      <c r="R32" s="124"/>
      <c r="S32" s="173">
        <f>SUM(S33:S35)</f>
        <v>3200</v>
      </c>
      <c r="T32" s="540"/>
      <c r="U32" s="233"/>
      <c r="V32" s="254"/>
      <c r="W32" s="99">
        <v>1139</v>
      </c>
      <c r="X32" s="99">
        <v>188</v>
      </c>
      <c r="Z32" s="10">
        <f t="shared" si="0"/>
        <v>1138.5</v>
      </c>
      <c r="AB32" s="20" t="e">
        <f t="shared" si="1"/>
        <v>#REF!</v>
      </c>
      <c r="AC32" s="10">
        <v>226</v>
      </c>
    </row>
    <row r="33" spans="1:29" s="99" customFormat="1" ht="12.75" x14ac:dyDescent="0.2">
      <c r="A33" s="14"/>
      <c r="B33" s="15" t="s">
        <v>215</v>
      </c>
      <c r="C33" s="122"/>
      <c r="D33" s="86"/>
      <c r="E33" s="125"/>
      <c r="G33" s="122"/>
      <c r="H33" s="86"/>
      <c r="I33" s="125"/>
      <c r="J33" s="122"/>
      <c r="K33" s="86"/>
      <c r="L33" s="115"/>
      <c r="M33" s="122"/>
      <c r="N33" s="86"/>
      <c r="O33" s="125"/>
      <c r="Q33" s="122">
        <v>1200</v>
      </c>
      <c r="R33" s="86">
        <f>IF(ROUNDUP((($S$102*0.5/23))*(5/30),0)-1=-1,1,ROUNDUP((($S$102*0.5/23))*(5/30),0)-1)</f>
        <v>1</v>
      </c>
      <c r="S33" s="205">
        <f>R33*Q33</f>
        <v>1200</v>
      </c>
      <c r="T33" s="531" t="s">
        <v>110</v>
      </c>
      <c r="U33" s="232" t="s">
        <v>120</v>
      </c>
      <c r="V33" s="254"/>
      <c r="W33" s="99">
        <v>1159</v>
      </c>
      <c r="X33" s="99">
        <v>186</v>
      </c>
      <c r="Z33" s="10">
        <f t="shared" si="0"/>
        <v>1158.5</v>
      </c>
      <c r="AB33" s="20" t="e">
        <f t="shared" si="1"/>
        <v>#REF!</v>
      </c>
      <c r="AC33" s="10">
        <v>226</v>
      </c>
    </row>
    <row r="34" spans="1:29" s="99" customFormat="1" ht="12.75" x14ac:dyDescent="0.2">
      <c r="A34" s="14"/>
      <c r="B34" s="15" t="s">
        <v>216</v>
      </c>
      <c r="C34" s="22"/>
      <c r="D34" s="17"/>
      <c r="E34" s="27"/>
      <c r="G34" s="22"/>
      <c r="H34" s="17"/>
      <c r="I34" s="27"/>
      <c r="J34" s="22"/>
      <c r="K34" s="17"/>
      <c r="L34" s="115"/>
      <c r="M34" s="22"/>
      <c r="N34" s="17"/>
      <c r="O34" s="27"/>
      <c r="Q34" s="22">
        <v>2000</v>
      </c>
      <c r="R34" s="17">
        <f>IF(ROUNDUP((($S$102*0.5/23))*(5/30),0)-1=-1,1,ROUNDUP((($S$102*0.5/23))*(5/30),0)-1)</f>
        <v>1</v>
      </c>
      <c r="S34" s="205">
        <f>R34*Q34</f>
        <v>2000</v>
      </c>
      <c r="T34" s="525" t="s">
        <v>110</v>
      </c>
      <c r="U34" s="232" t="s">
        <v>120</v>
      </c>
      <c r="V34" s="254"/>
      <c r="W34" s="99">
        <v>1199</v>
      </c>
      <c r="X34" s="99">
        <v>183</v>
      </c>
      <c r="Z34" s="10">
        <f t="shared" si="0"/>
        <v>1198.5</v>
      </c>
      <c r="AB34" s="20" t="e">
        <f>#REF!+1</f>
        <v>#REF!</v>
      </c>
      <c r="AC34" s="10">
        <v>226</v>
      </c>
    </row>
    <row r="35" spans="1:29" s="99" customFormat="1" ht="12.75" x14ac:dyDescent="0.2">
      <c r="A35" s="153"/>
      <c r="B35" s="107"/>
      <c r="C35" s="120"/>
      <c r="D35" s="89"/>
      <c r="E35" s="127"/>
      <c r="G35" s="120"/>
      <c r="H35" s="89"/>
      <c r="I35" s="127"/>
      <c r="J35" s="120"/>
      <c r="K35" s="89"/>
      <c r="L35" s="127"/>
      <c r="M35" s="120"/>
      <c r="N35" s="89"/>
      <c r="O35" s="127"/>
      <c r="Q35" s="120"/>
      <c r="R35" s="89"/>
      <c r="S35" s="172"/>
      <c r="T35" s="532"/>
      <c r="U35" s="233"/>
      <c r="V35" s="254"/>
      <c r="W35" s="99">
        <v>1219</v>
      </c>
      <c r="X35" s="99">
        <v>182</v>
      </c>
      <c r="Z35" s="10">
        <f t="shared" si="0"/>
        <v>1218.5</v>
      </c>
      <c r="AB35" s="20" t="e">
        <f t="shared" si="1"/>
        <v>#REF!</v>
      </c>
      <c r="AC35" s="10">
        <v>226</v>
      </c>
    </row>
    <row r="36" spans="1:29" s="10" customFormat="1" ht="12.75" x14ac:dyDescent="0.2">
      <c r="A36" s="592" t="s">
        <v>10</v>
      </c>
      <c r="B36" s="626"/>
      <c r="C36" s="117"/>
      <c r="D36" s="126"/>
      <c r="E36" s="173">
        <f>SUM(E37:E44)</f>
        <v>0</v>
      </c>
      <c r="G36" s="117"/>
      <c r="H36" s="126"/>
      <c r="I36" s="173">
        <f>SUM(I37:I44)</f>
        <v>0</v>
      </c>
      <c r="J36" s="117"/>
      <c r="K36" s="126"/>
      <c r="L36" s="173">
        <f>SUM(L37:L44)</f>
        <v>0</v>
      </c>
      <c r="M36" s="117"/>
      <c r="N36" s="126"/>
      <c r="O36" s="173">
        <f>SUM(O37:O44)</f>
        <v>0</v>
      </c>
      <c r="Q36" s="117"/>
      <c r="R36" s="126"/>
      <c r="S36" s="173">
        <f>SUM(S37:S44)</f>
        <v>16200</v>
      </c>
      <c r="T36" s="540"/>
      <c r="U36" s="80"/>
      <c r="V36" s="254"/>
      <c r="W36" s="10">
        <v>1239</v>
      </c>
      <c r="X36" s="10">
        <v>181</v>
      </c>
      <c r="Z36" s="10">
        <f t="shared" si="0"/>
        <v>1238.5</v>
      </c>
      <c r="AB36" s="20" t="e">
        <f t="shared" si="1"/>
        <v>#REF!</v>
      </c>
      <c r="AC36" s="10">
        <v>226</v>
      </c>
    </row>
    <row r="37" spans="1:29" s="10" customFormat="1" ht="12.75" x14ac:dyDescent="0.2">
      <c r="A37" s="14"/>
      <c r="B37" s="15" t="s">
        <v>34</v>
      </c>
      <c r="C37" s="128"/>
      <c r="D37" s="129"/>
      <c r="E37" s="87"/>
      <c r="G37" s="128"/>
      <c r="H37" s="129"/>
      <c r="I37" s="87"/>
      <c r="J37" s="128"/>
      <c r="K37" s="129"/>
      <c r="L37" s="115"/>
      <c r="M37" s="128"/>
      <c r="N37" s="129"/>
      <c r="O37" s="87"/>
      <c r="Q37" s="128">
        <v>12000</v>
      </c>
      <c r="R37" s="129">
        <v>1</v>
      </c>
      <c r="S37" s="205">
        <f t="shared" ref="S37:S43" si="4">R37*Q37</f>
        <v>12000</v>
      </c>
      <c r="T37" s="531"/>
      <c r="U37" s="80"/>
      <c r="V37" s="254"/>
      <c r="W37" s="10">
        <v>1259</v>
      </c>
      <c r="X37" s="10">
        <v>180</v>
      </c>
      <c r="Z37" s="10">
        <f t="shared" ref="Z37:Z69" si="5">W37-0.5</f>
        <v>1258.5</v>
      </c>
      <c r="AB37" s="20" t="e">
        <f t="shared" si="1"/>
        <v>#REF!</v>
      </c>
      <c r="AC37" s="10">
        <v>226</v>
      </c>
    </row>
    <row r="38" spans="1:29" s="10" customFormat="1" ht="12.75" x14ac:dyDescent="0.2">
      <c r="A38" s="14"/>
      <c r="B38" s="15" t="s">
        <v>171</v>
      </c>
      <c r="C38" s="30"/>
      <c r="D38" s="17"/>
      <c r="E38" s="29"/>
      <c r="G38" s="30"/>
      <c r="H38" s="17"/>
      <c r="I38" s="29"/>
      <c r="J38" s="30"/>
      <c r="K38" s="17"/>
      <c r="L38" s="115"/>
      <c r="M38" s="30"/>
      <c r="N38" s="17"/>
      <c r="O38" s="29"/>
      <c r="Q38" s="30">
        <v>3000</v>
      </c>
      <c r="R38" s="17">
        <v>1</v>
      </c>
      <c r="S38" s="205">
        <f t="shared" si="4"/>
        <v>3000</v>
      </c>
      <c r="T38" s="525"/>
      <c r="U38" s="80"/>
      <c r="V38" s="254"/>
      <c r="W38" s="10">
        <v>1279</v>
      </c>
      <c r="X38" s="10">
        <v>178</v>
      </c>
      <c r="Z38" s="10">
        <f t="shared" si="5"/>
        <v>1278.5</v>
      </c>
      <c r="AB38" s="20" t="e">
        <f t="shared" si="1"/>
        <v>#REF!</v>
      </c>
      <c r="AC38" s="10">
        <v>226</v>
      </c>
    </row>
    <row r="39" spans="1:29" s="10" customFormat="1" ht="12.75" x14ac:dyDescent="0.2">
      <c r="A39" s="14"/>
      <c r="B39" s="15" t="s">
        <v>12</v>
      </c>
      <c r="C39" s="22"/>
      <c r="D39" s="17"/>
      <c r="E39" s="29"/>
      <c r="G39" s="22"/>
      <c r="H39" s="17"/>
      <c r="I39" s="29"/>
      <c r="J39" s="22"/>
      <c r="K39" s="17"/>
      <c r="L39" s="115"/>
      <c r="M39" s="22"/>
      <c r="N39" s="17"/>
      <c r="O39" s="29"/>
      <c r="Q39" s="22">
        <v>300</v>
      </c>
      <c r="R39" s="17">
        <v>1</v>
      </c>
      <c r="S39" s="205">
        <f t="shared" si="4"/>
        <v>300</v>
      </c>
      <c r="T39" s="525"/>
      <c r="U39" s="80"/>
      <c r="V39" s="254"/>
      <c r="W39" s="10">
        <v>1299</v>
      </c>
      <c r="X39" s="10">
        <v>177</v>
      </c>
      <c r="Z39" s="10">
        <f t="shared" si="5"/>
        <v>1298.5</v>
      </c>
      <c r="AB39" s="20" t="e">
        <f t="shared" si="1"/>
        <v>#REF!</v>
      </c>
      <c r="AC39" s="10">
        <v>226</v>
      </c>
    </row>
    <row r="40" spans="1:29" s="10" customFormat="1" ht="12.75" x14ac:dyDescent="0.2">
      <c r="A40" s="14"/>
      <c r="B40" s="15" t="s">
        <v>209</v>
      </c>
      <c r="C40" s="22"/>
      <c r="D40" s="17"/>
      <c r="E40" s="29"/>
      <c r="G40" s="22"/>
      <c r="H40" s="17"/>
      <c r="I40" s="29"/>
      <c r="J40" s="22"/>
      <c r="K40" s="17"/>
      <c r="L40" s="115"/>
      <c r="M40" s="22"/>
      <c r="N40" s="17"/>
      <c r="O40" s="29"/>
      <c r="Q40" s="22">
        <f>S102*5.6</f>
        <v>0</v>
      </c>
      <c r="R40" s="17">
        <v>1</v>
      </c>
      <c r="S40" s="205">
        <f t="shared" si="4"/>
        <v>0</v>
      </c>
      <c r="T40" s="525" t="s">
        <v>170</v>
      </c>
      <c r="U40" s="233"/>
      <c r="V40" s="254"/>
      <c r="W40" s="10">
        <v>1319</v>
      </c>
      <c r="X40" s="10">
        <v>175</v>
      </c>
      <c r="Z40" s="10">
        <f t="shared" si="5"/>
        <v>1318.5</v>
      </c>
      <c r="AB40" s="20" t="e">
        <f t="shared" si="1"/>
        <v>#REF!</v>
      </c>
      <c r="AC40" s="10">
        <v>226</v>
      </c>
    </row>
    <row r="41" spans="1:29" s="10" customFormat="1" ht="12.75" x14ac:dyDescent="0.2">
      <c r="A41" s="14"/>
      <c r="B41" s="15" t="s">
        <v>41</v>
      </c>
      <c r="C41" s="22"/>
      <c r="D41" s="17"/>
      <c r="E41" s="29"/>
      <c r="G41" s="22"/>
      <c r="H41" s="17"/>
      <c r="I41" s="29"/>
      <c r="J41" s="22"/>
      <c r="K41" s="17"/>
      <c r="L41" s="115"/>
      <c r="M41" s="22"/>
      <c r="N41" s="17"/>
      <c r="O41" s="29"/>
      <c r="Q41" s="22">
        <v>500</v>
      </c>
      <c r="R41" s="17">
        <v>1</v>
      </c>
      <c r="S41" s="205">
        <f t="shared" si="4"/>
        <v>500</v>
      </c>
      <c r="T41" s="525"/>
      <c r="U41" s="80"/>
      <c r="V41" s="254"/>
      <c r="W41" s="10">
        <v>1339</v>
      </c>
      <c r="X41" s="10">
        <v>174</v>
      </c>
      <c r="Z41" s="10">
        <f t="shared" si="5"/>
        <v>1338.5</v>
      </c>
      <c r="AB41" s="20" t="e">
        <f t="shared" si="1"/>
        <v>#REF!</v>
      </c>
      <c r="AC41" s="10">
        <v>226</v>
      </c>
    </row>
    <row r="42" spans="1:29" s="10" customFormat="1" ht="12.75" x14ac:dyDescent="0.2">
      <c r="A42" s="14"/>
      <c r="B42" s="15" t="s">
        <v>42</v>
      </c>
      <c r="C42" s="22"/>
      <c r="D42" s="17"/>
      <c r="E42" s="29"/>
      <c r="G42" s="22"/>
      <c r="H42" s="17"/>
      <c r="I42" s="29"/>
      <c r="J42" s="22"/>
      <c r="K42" s="17"/>
      <c r="L42" s="115"/>
      <c r="M42" s="22"/>
      <c r="N42" s="17"/>
      <c r="O42" s="29"/>
      <c r="Q42" s="22">
        <v>150</v>
      </c>
      <c r="R42" s="17">
        <v>1</v>
      </c>
      <c r="S42" s="205">
        <f t="shared" si="4"/>
        <v>150</v>
      </c>
      <c r="T42" s="525"/>
      <c r="U42" s="80"/>
      <c r="V42" s="254"/>
      <c r="W42" s="10">
        <v>1359</v>
      </c>
      <c r="X42" s="10">
        <v>173</v>
      </c>
      <c r="Z42" s="10">
        <f t="shared" si="5"/>
        <v>1358.5</v>
      </c>
      <c r="AB42" s="20" t="e">
        <f t="shared" si="1"/>
        <v>#REF!</v>
      </c>
      <c r="AC42" s="10">
        <v>226</v>
      </c>
    </row>
    <row r="43" spans="1:29" s="10" customFormat="1" ht="12.75" x14ac:dyDescent="0.2">
      <c r="A43" s="14"/>
      <c r="B43" s="15" t="s">
        <v>208</v>
      </c>
      <c r="C43" s="22"/>
      <c r="D43" s="17"/>
      <c r="E43" s="29"/>
      <c r="G43" s="22"/>
      <c r="H43" s="17"/>
      <c r="I43" s="29"/>
      <c r="J43" s="22"/>
      <c r="K43" s="17"/>
      <c r="L43" s="115"/>
      <c r="M43" s="22"/>
      <c r="N43" s="17"/>
      <c r="O43" s="29"/>
      <c r="Q43" s="22">
        <v>250</v>
      </c>
      <c r="R43" s="17">
        <v>1</v>
      </c>
      <c r="S43" s="205">
        <f t="shared" si="4"/>
        <v>250</v>
      </c>
      <c r="T43" s="525"/>
      <c r="U43" s="80"/>
      <c r="V43" s="254"/>
      <c r="W43" s="10">
        <v>1379</v>
      </c>
      <c r="X43" s="10">
        <v>172</v>
      </c>
      <c r="Z43" s="10">
        <f t="shared" si="5"/>
        <v>1378.5</v>
      </c>
      <c r="AB43" s="20" t="e">
        <f t="shared" si="1"/>
        <v>#REF!</v>
      </c>
      <c r="AC43" s="10">
        <v>226</v>
      </c>
    </row>
    <row r="44" spans="1:29" s="99" customFormat="1" ht="12.75" x14ac:dyDescent="0.2">
      <c r="A44" s="153"/>
      <c r="B44" s="107"/>
      <c r="C44" s="88"/>
      <c r="D44" s="89"/>
      <c r="E44" s="29"/>
      <c r="G44" s="88"/>
      <c r="H44" s="89"/>
      <c r="I44" s="127"/>
      <c r="J44" s="88"/>
      <c r="K44" s="89"/>
      <c r="L44" s="127"/>
      <c r="M44" s="88"/>
      <c r="N44" s="89"/>
      <c r="O44" s="29"/>
      <c r="Q44" s="88"/>
      <c r="R44" s="89"/>
      <c r="S44" s="172"/>
      <c r="T44" s="532"/>
      <c r="U44" s="233"/>
      <c r="V44" s="254"/>
      <c r="W44" s="99">
        <v>1399</v>
      </c>
      <c r="X44" s="99">
        <v>171</v>
      </c>
      <c r="Z44" s="10">
        <f t="shared" si="5"/>
        <v>1398.5</v>
      </c>
      <c r="AB44" s="20" t="e">
        <f t="shared" si="1"/>
        <v>#REF!</v>
      </c>
      <c r="AC44" s="99">
        <v>226</v>
      </c>
    </row>
    <row r="45" spans="1:29" s="99" customFormat="1" ht="12.75" x14ac:dyDescent="0.2">
      <c r="A45" s="592" t="s">
        <v>13</v>
      </c>
      <c r="B45" s="626"/>
      <c r="C45" s="117"/>
      <c r="D45" s="124"/>
      <c r="E45" s="173">
        <f>SUM(E46:E48)</f>
        <v>0</v>
      </c>
      <c r="G45" s="117"/>
      <c r="H45" s="124"/>
      <c r="I45" s="173">
        <f>SUM(I46:I48)</f>
        <v>0</v>
      </c>
      <c r="J45" s="117"/>
      <c r="K45" s="124"/>
      <c r="L45" s="173">
        <f>SUM(L46:L48)</f>
        <v>0</v>
      </c>
      <c r="M45" s="117"/>
      <c r="N45" s="124"/>
      <c r="O45" s="173">
        <f>SUM(O46:O48)</f>
        <v>0</v>
      </c>
      <c r="Q45" s="117"/>
      <c r="R45" s="124"/>
      <c r="S45" s="173">
        <f>SUM(S46:S48)</f>
        <v>3650</v>
      </c>
      <c r="T45" s="540"/>
      <c r="U45" s="233"/>
      <c r="V45" s="254"/>
      <c r="W45" s="99">
        <v>1419</v>
      </c>
      <c r="X45" s="99">
        <v>171</v>
      </c>
      <c r="Z45" s="10">
        <f t="shared" si="5"/>
        <v>1418.5</v>
      </c>
      <c r="AB45" s="20" t="e">
        <f t="shared" si="1"/>
        <v>#REF!</v>
      </c>
      <c r="AC45" s="99">
        <v>222</v>
      </c>
    </row>
    <row r="46" spans="1:29" s="99" customFormat="1" ht="12.75" x14ac:dyDescent="0.2">
      <c r="A46" s="14"/>
      <c r="B46" s="15" t="s">
        <v>199</v>
      </c>
      <c r="C46" s="122"/>
      <c r="D46" s="86"/>
      <c r="E46" s="115"/>
      <c r="G46" s="122"/>
      <c r="H46" s="86"/>
      <c r="I46" s="115"/>
      <c r="J46" s="122"/>
      <c r="K46" s="86"/>
      <c r="L46" s="115"/>
      <c r="M46" s="122"/>
      <c r="N46" s="86"/>
      <c r="O46" s="115"/>
      <c r="Q46" s="122">
        <f>IF(S102&lt;600,3650,3650+(S102-600)*6.25)</f>
        <v>3650</v>
      </c>
      <c r="R46" s="86">
        <v>1</v>
      </c>
      <c r="S46" s="205">
        <f>R46*Q46</f>
        <v>3650</v>
      </c>
      <c r="T46" s="531"/>
      <c r="U46" s="233" t="s">
        <v>122</v>
      </c>
      <c r="V46" s="254"/>
      <c r="W46" s="99">
        <v>1439</v>
      </c>
      <c r="X46" s="99">
        <v>170</v>
      </c>
      <c r="Z46" s="10">
        <f t="shared" si="5"/>
        <v>1438.5</v>
      </c>
      <c r="AB46" s="20" t="e">
        <f t="shared" si="1"/>
        <v>#REF!</v>
      </c>
      <c r="AC46" s="99">
        <v>222</v>
      </c>
    </row>
    <row r="47" spans="1:29" s="99" customFormat="1" ht="12.75" x14ac:dyDescent="0.2">
      <c r="A47" s="184"/>
      <c r="B47" s="185" t="s">
        <v>191</v>
      </c>
      <c r="C47" s="407"/>
      <c r="D47" s="408"/>
      <c r="E47" s="409"/>
      <c r="G47" s="407"/>
      <c r="H47" s="408"/>
      <c r="I47" s="409"/>
      <c r="J47" s="407"/>
      <c r="K47" s="408"/>
      <c r="L47" s="115"/>
      <c r="M47" s="407"/>
      <c r="N47" s="408"/>
      <c r="O47" s="409"/>
      <c r="Q47" s="407"/>
      <c r="R47" s="408"/>
      <c r="S47" s="410"/>
      <c r="T47" s="541"/>
      <c r="U47" s="233"/>
      <c r="V47" s="254"/>
      <c r="Z47" s="10"/>
      <c r="AB47" s="20"/>
    </row>
    <row r="48" spans="1:29" s="99" customFormat="1" ht="12.75" x14ac:dyDescent="0.2">
      <c r="A48" s="153"/>
      <c r="B48" s="107"/>
      <c r="C48" s="120"/>
      <c r="D48" s="89"/>
      <c r="E48" s="121"/>
      <c r="G48" s="120"/>
      <c r="H48" s="89"/>
      <c r="I48" s="121"/>
      <c r="J48" s="120"/>
      <c r="K48" s="89"/>
      <c r="L48" s="121"/>
      <c r="M48" s="120"/>
      <c r="N48" s="89"/>
      <c r="O48" s="121"/>
      <c r="Q48" s="120"/>
      <c r="R48" s="89"/>
      <c r="S48" s="171"/>
      <c r="T48" s="532"/>
      <c r="U48" s="233"/>
      <c r="V48" s="254"/>
      <c r="W48" s="99">
        <v>1459</v>
      </c>
      <c r="X48" s="99">
        <v>169</v>
      </c>
      <c r="Z48" s="10">
        <f t="shared" si="5"/>
        <v>1458.5</v>
      </c>
      <c r="AB48" s="20" t="e">
        <f>AB46+1</f>
        <v>#REF!</v>
      </c>
      <c r="AC48" s="99">
        <v>222</v>
      </c>
    </row>
    <row r="49" spans="1:29" s="99" customFormat="1" ht="12.75" x14ac:dyDescent="0.2">
      <c r="A49" s="592" t="s">
        <v>43</v>
      </c>
      <c r="B49" s="626"/>
      <c r="C49" s="123"/>
      <c r="D49" s="124"/>
      <c r="E49" s="173">
        <f>SUM(E50:E55)</f>
        <v>0</v>
      </c>
      <c r="G49" s="123"/>
      <c r="H49" s="124"/>
      <c r="I49" s="173">
        <f>SUM(I50:I55)</f>
        <v>0</v>
      </c>
      <c r="J49" s="123"/>
      <c r="K49" s="124"/>
      <c r="L49" s="173">
        <f>SUM(L50:L55)</f>
        <v>0</v>
      </c>
      <c r="M49" s="123"/>
      <c r="N49" s="124"/>
      <c r="O49" s="173">
        <f>SUM(O50:O55)</f>
        <v>0</v>
      </c>
      <c r="Q49" s="123"/>
      <c r="R49" s="124"/>
      <c r="S49" s="173">
        <f>SUM(S50:S55)</f>
        <v>2650</v>
      </c>
      <c r="T49" s="540"/>
      <c r="U49" s="234"/>
      <c r="V49" s="254"/>
      <c r="W49" s="99">
        <v>1479</v>
      </c>
      <c r="X49" s="99">
        <v>167</v>
      </c>
      <c r="Z49" s="10">
        <f t="shared" si="5"/>
        <v>1478.5</v>
      </c>
      <c r="AB49" s="20" t="e">
        <f t="shared" si="1"/>
        <v>#REF!</v>
      </c>
      <c r="AC49" s="99">
        <v>222</v>
      </c>
    </row>
    <row r="50" spans="1:29" s="99" customFormat="1" ht="12.75" x14ac:dyDescent="0.2">
      <c r="A50" s="81"/>
      <c r="B50" s="15" t="s">
        <v>50</v>
      </c>
      <c r="C50" s="122"/>
      <c r="D50" s="86"/>
      <c r="E50" s="115"/>
      <c r="G50" s="122"/>
      <c r="H50" s="86"/>
      <c r="I50" s="115"/>
      <c r="J50" s="122"/>
      <c r="K50" s="86"/>
      <c r="L50" s="115"/>
      <c r="M50" s="122"/>
      <c r="N50" s="86"/>
      <c r="O50" s="115"/>
      <c r="Q50" s="122">
        <f>IF($S$102*2/3&lt;750,$S$102*2/3,750)*10</f>
        <v>0</v>
      </c>
      <c r="R50" s="86">
        <v>1</v>
      </c>
      <c r="S50" s="205">
        <f>R50*Q50</f>
        <v>0</v>
      </c>
      <c r="T50" s="531" t="s">
        <v>111</v>
      </c>
      <c r="U50" s="233"/>
      <c r="V50" s="254"/>
      <c r="W50" s="99">
        <v>1499</v>
      </c>
      <c r="X50" s="99">
        <v>166</v>
      </c>
      <c r="Z50" s="10">
        <f t="shared" si="5"/>
        <v>1498.5</v>
      </c>
      <c r="AB50" s="20" t="e">
        <f t="shared" si="1"/>
        <v>#REF!</v>
      </c>
      <c r="AC50" s="99">
        <v>222</v>
      </c>
    </row>
    <row r="51" spans="1:29" s="99" customFormat="1" ht="12.75" x14ac:dyDescent="0.2">
      <c r="A51" s="81"/>
      <c r="B51" s="15" t="s">
        <v>16</v>
      </c>
      <c r="C51" s="22"/>
      <c r="D51" s="17"/>
      <c r="E51" s="18"/>
      <c r="G51" s="22"/>
      <c r="H51" s="17"/>
      <c r="I51" s="18"/>
      <c r="J51" s="22"/>
      <c r="K51" s="17"/>
      <c r="L51" s="115"/>
      <c r="M51" s="22"/>
      <c r="N51" s="17"/>
      <c r="O51" s="18"/>
      <c r="Q51" s="22">
        <v>1600</v>
      </c>
      <c r="R51" s="17">
        <v>1</v>
      </c>
      <c r="S51" s="205">
        <f>R51*Q51</f>
        <v>1600</v>
      </c>
      <c r="T51" s="525"/>
      <c r="U51" s="233"/>
      <c r="V51" s="254"/>
      <c r="W51" s="99">
        <v>1519</v>
      </c>
      <c r="X51" s="99">
        <v>165</v>
      </c>
      <c r="Z51" s="10">
        <f t="shared" si="5"/>
        <v>1518.5</v>
      </c>
      <c r="AB51" s="20" t="e">
        <f t="shared" si="1"/>
        <v>#REF!</v>
      </c>
      <c r="AC51" s="99">
        <v>222</v>
      </c>
    </row>
    <row r="52" spans="1:29" s="99" customFormat="1" ht="12.75" x14ac:dyDescent="0.2">
      <c r="A52" s="81"/>
      <c r="B52" s="15" t="s">
        <v>44</v>
      </c>
      <c r="C52" s="22"/>
      <c r="D52" s="17"/>
      <c r="E52" s="18"/>
      <c r="G52" s="22"/>
      <c r="H52" s="17"/>
      <c r="I52" s="18"/>
      <c r="J52" s="22"/>
      <c r="K52" s="17"/>
      <c r="L52" s="115"/>
      <c r="M52" s="22"/>
      <c r="N52" s="17"/>
      <c r="O52" s="18"/>
      <c r="Q52" s="22">
        <f>IF($S$102*2/3&lt;750,400+((500-400)/400)*($S$102-600),500)</f>
        <v>250</v>
      </c>
      <c r="R52" s="17">
        <v>1</v>
      </c>
      <c r="S52" s="205">
        <f>R52*Q52</f>
        <v>250</v>
      </c>
      <c r="T52" s="525"/>
      <c r="U52" s="233"/>
      <c r="V52" s="254"/>
      <c r="W52" s="99">
        <v>1539</v>
      </c>
      <c r="X52" s="99">
        <v>165</v>
      </c>
      <c r="Z52" s="10">
        <f t="shared" si="5"/>
        <v>1538.5</v>
      </c>
      <c r="AB52" s="20" t="e">
        <f t="shared" si="1"/>
        <v>#REF!</v>
      </c>
      <c r="AC52" s="99">
        <v>222</v>
      </c>
    </row>
    <row r="53" spans="1:29" s="99" customFormat="1" ht="12.75" x14ac:dyDescent="0.2">
      <c r="A53" s="14"/>
      <c r="B53" s="15" t="s">
        <v>45</v>
      </c>
      <c r="C53" s="22"/>
      <c r="D53" s="17"/>
      <c r="E53" s="18"/>
      <c r="G53" s="22"/>
      <c r="H53" s="17"/>
      <c r="I53" s="18"/>
      <c r="J53" s="22"/>
      <c r="K53" s="17"/>
      <c r="L53" s="115"/>
      <c r="M53" s="22"/>
      <c r="N53" s="17"/>
      <c r="O53" s="18"/>
      <c r="Q53" s="22">
        <v>300</v>
      </c>
      <c r="R53" s="17">
        <v>2</v>
      </c>
      <c r="S53" s="205">
        <f>R53*Q53</f>
        <v>600</v>
      </c>
      <c r="T53" s="525"/>
      <c r="U53" s="233"/>
      <c r="V53" s="254"/>
      <c r="W53" s="99">
        <v>1559</v>
      </c>
      <c r="X53" s="99">
        <v>165</v>
      </c>
      <c r="Z53" s="10">
        <f t="shared" si="5"/>
        <v>1558.5</v>
      </c>
      <c r="AB53" s="20" t="e">
        <f t="shared" si="1"/>
        <v>#REF!</v>
      </c>
      <c r="AC53" s="99">
        <v>222</v>
      </c>
    </row>
    <row r="54" spans="1:29" s="99" customFormat="1" ht="12.75" x14ac:dyDescent="0.2">
      <c r="A54" s="14"/>
      <c r="B54" s="15" t="s">
        <v>74</v>
      </c>
      <c r="C54" s="22"/>
      <c r="D54" s="17"/>
      <c r="E54" s="18"/>
      <c r="G54" s="22"/>
      <c r="H54" s="17"/>
      <c r="I54" s="18"/>
      <c r="J54" s="22"/>
      <c r="K54" s="17"/>
      <c r="L54" s="115"/>
      <c r="M54" s="22"/>
      <c r="N54" s="17"/>
      <c r="O54" s="18"/>
      <c r="Q54" s="22">
        <v>200</v>
      </c>
      <c r="R54" s="17">
        <v>1</v>
      </c>
      <c r="S54" s="205">
        <f>R54*Q54</f>
        <v>200</v>
      </c>
      <c r="T54" s="525"/>
      <c r="U54" s="233"/>
      <c r="V54" s="254"/>
      <c r="W54" s="99">
        <v>1579</v>
      </c>
      <c r="X54" s="99">
        <v>164</v>
      </c>
      <c r="Z54" s="10">
        <f t="shared" si="5"/>
        <v>1578.5</v>
      </c>
      <c r="AB54" s="20" t="e">
        <f t="shared" si="1"/>
        <v>#REF!</v>
      </c>
      <c r="AC54" s="99">
        <v>222</v>
      </c>
    </row>
    <row r="55" spans="1:29" s="99" customFormat="1" ht="12.75" x14ac:dyDescent="0.2">
      <c r="A55" s="153"/>
      <c r="B55" s="107"/>
      <c r="C55" s="120"/>
      <c r="D55" s="89"/>
      <c r="E55" s="121"/>
      <c r="G55" s="120"/>
      <c r="H55" s="89"/>
      <c r="I55" s="121"/>
      <c r="J55" s="120"/>
      <c r="K55" s="89"/>
      <c r="L55" s="121"/>
      <c r="M55" s="120"/>
      <c r="N55" s="89"/>
      <c r="O55" s="121"/>
      <c r="Q55" s="120"/>
      <c r="R55" s="89"/>
      <c r="S55" s="171"/>
      <c r="T55" s="532"/>
      <c r="U55" s="233"/>
      <c r="V55" s="254"/>
      <c r="W55" s="99">
        <v>1599</v>
      </c>
      <c r="X55" s="99">
        <v>163</v>
      </c>
      <c r="Z55" s="10">
        <f t="shared" si="5"/>
        <v>1598.5</v>
      </c>
      <c r="AB55" s="20" t="e">
        <f t="shared" si="1"/>
        <v>#REF!</v>
      </c>
      <c r="AC55" s="99">
        <v>222</v>
      </c>
    </row>
    <row r="56" spans="1:29" s="99" customFormat="1" ht="12.75" x14ac:dyDescent="0.2">
      <c r="A56" s="592" t="s">
        <v>15</v>
      </c>
      <c r="B56" s="626"/>
      <c r="C56" s="123"/>
      <c r="D56" s="124"/>
      <c r="E56" s="173">
        <f>SUM(E57:E62)</f>
        <v>0</v>
      </c>
      <c r="G56" s="123"/>
      <c r="H56" s="124"/>
      <c r="I56" s="173">
        <f>SUM(I57:I62)</f>
        <v>0</v>
      </c>
      <c r="J56" s="123"/>
      <c r="K56" s="124"/>
      <c r="L56" s="173">
        <f>SUM(L57:L62)</f>
        <v>0</v>
      </c>
      <c r="M56" s="123"/>
      <c r="N56" s="124"/>
      <c r="O56" s="173">
        <f>SUM(O57:O62)</f>
        <v>0</v>
      </c>
      <c r="Q56" s="123"/>
      <c r="R56" s="124"/>
      <c r="S56" s="173">
        <f>SUM(S57:S62)</f>
        <v>2900</v>
      </c>
      <c r="T56" s="540"/>
      <c r="U56" s="233"/>
      <c r="V56" s="254"/>
      <c r="W56" s="99">
        <v>1619</v>
      </c>
      <c r="X56" s="99">
        <v>162</v>
      </c>
      <c r="Z56" s="10">
        <f t="shared" si="5"/>
        <v>1618.5</v>
      </c>
      <c r="AB56" s="20" t="e">
        <f t="shared" si="1"/>
        <v>#REF!</v>
      </c>
      <c r="AC56" s="99">
        <v>222</v>
      </c>
    </row>
    <row r="57" spans="1:29" s="99" customFormat="1" ht="12.75" x14ac:dyDescent="0.2">
      <c r="A57" s="14"/>
      <c r="B57" s="15" t="s">
        <v>198</v>
      </c>
      <c r="C57" s="122"/>
      <c r="D57" s="86"/>
      <c r="E57" s="115"/>
      <c r="G57" s="122"/>
      <c r="H57" s="86"/>
      <c r="I57" s="115"/>
      <c r="J57" s="122"/>
      <c r="K57" s="86"/>
      <c r="L57" s="115"/>
      <c r="M57" s="122"/>
      <c r="N57" s="86"/>
      <c r="O57" s="115"/>
      <c r="Q57" s="122">
        <f>$S$102/3*15</f>
        <v>0</v>
      </c>
      <c r="R57" s="86">
        <v>1</v>
      </c>
      <c r="S57" s="205">
        <f>R57*Q57</f>
        <v>0</v>
      </c>
      <c r="T57" s="531" t="s">
        <v>99</v>
      </c>
      <c r="U57" s="233"/>
      <c r="V57" s="254"/>
      <c r="W57" s="99">
        <v>1639</v>
      </c>
      <c r="X57" s="99">
        <v>162</v>
      </c>
      <c r="Z57" s="10">
        <f t="shared" si="5"/>
        <v>1638.5</v>
      </c>
      <c r="AB57" s="20" t="e">
        <f t="shared" si="1"/>
        <v>#REF!</v>
      </c>
      <c r="AC57" s="99">
        <v>222</v>
      </c>
    </row>
    <row r="58" spans="1:29" s="10" customFormat="1" ht="12.75" x14ac:dyDescent="0.2">
      <c r="A58" s="83"/>
      <c r="B58" s="32" t="s">
        <v>46</v>
      </c>
      <c r="C58" s="16"/>
      <c r="D58" s="17"/>
      <c r="E58" s="27"/>
      <c r="G58" s="16"/>
      <c r="H58" s="17"/>
      <c r="I58" s="27"/>
      <c r="J58" s="16"/>
      <c r="K58" s="17"/>
      <c r="L58" s="115"/>
      <c r="M58" s="16"/>
      <c r="N58" s="17"/>
      <c r="O58" s="27"/>
      <c r="Q58" s="16">
        <f>IF(S102&lt;600,300,300+ROUND((S102-600)/400*100,0))</f>
        <v>300</v>
      </c>
      <c r="R58" s="17">
        <v>1</v>
      </c>
      <c r="S58" s="205">
        <f>R58*Q58</f>
        <v>300</v>
      </c>
      <c r="T58" s="525"/>
      <c r="U58" s="80"/>
      <c r="V58" s="254"/>
      <c r="W58" s="10">
        <v>1659</v>
      </c>
      <c r="X58" s="10">
        <v>162</v>
      </c>
      <c r="Z58" s="10">
        <f t="shared" si="5"/>
        <v>1658.5</v>
      </c>
      <c r="AB58" s="20" t="e">
        <f t="shared" si="1"/>
        <v>#REF!</v>
      </c>
      <c r="AC58" s="99">
        <v>222</v>
      </c>
    </row>
    <row r="59" spans="1:29" s="10" customFormat="1" ht="12.75" x14ac:dyDescent="0.2">
      <c r="A59" s="83"/>
      <c r="B59" s="32" t="s">
        <v>168</v>
      </c>
      <c r="C59" s="16"/>
      <c r="D59" s="17"/>
      <c r="E59" s="27"/>
      <c r="G59" s="16"/>
      <c r="H59" s="17"/>
      <c r="I59" s="27"/>
      <c r="J59" s="16"/>
      <c r="K59" s="17"/>
      <c r="L59" s="115"/>
      <c r="M59" s="16"/>
      <c r="N59" s="17"/>
      <c r="O59" s="27"/>
      <c r="Q59" s="16">
        <v>600</v>
      </c>
      <c r="R59" s="17">
        <v>1</v>
      </c>
      <c r="S59" s="205">
        <f>R59*Q59</f>
        <v>600</v>
      </c>
      <c r="T59" s="525"/>
      <c r="U59" s="80"/>
      <c r="V59" s="254"/>
      <c r="W59" s="10">
        <v>1679</v>
      </c>
      <c r="X59" s="10">
        <v>163</v>
      </c>
      <c r="Z59" s="10">
        <f t="shared" si="5"/>
        <v>1678.5</v>
      </c>
      <c r="AB59" s="20" t="e">
        <f t="shared" si="1"/>
        <v>#REF!</v>
      </c>
      <c r="AC59" s="99">
        <v>222</v>
      </c>
    </row>
    <row r="60" spans="1:29" s="10" customFormat="1" ht="12.75" x14ac:dyDescent="0.2">
      <c r="A60" s="83"/>
      <c r="B60" s="32" t="s">
        <v>17</v>
      </c>
      <c r="C60" s="16"/>
      <c r="D60" s="17"/>
      <c r="E60" s="27"/>
      <c r="G60" s="16"/>
      <c r="H60" s="17"/>
      <c r="I60" s="27"/>
      <c r="J60" s="16"/>
      <c r="K60" s="17"/>
      <c r="L60" s="115"/>
      <c r="M60" s="16"/>
      <c r="N60" s="17"/>
      <c r="O60" s="27"/>
      <c r="Q60" s="16">
        <f>IF($S$102&lt;300,1600,1600+($S$102-300))</f>
        <v>1600</v>
      </c>
      <c r="R60" s="17">
        <v>1</v>
      </c>
      <c r="S60" s="205">
        <f>R60*Q60</f>
        <v>1600</v>
      </c>
      <c r="T60" s="525" t="s">
        <v>100</v>
      </c>
      <c r="U60" s="80"/>
      <c r="V60" s="254"/>
      <c r="W60" s="10">
        <v>1699</v>
      </c>
      <c r="X60" s="10">
        <v>162</v>
      </c>
      <c r="Z60" s="10">
        <f t="shared" si="5"/>
        <v>1698.5</v>
      </c>
      <c r="AB60" s="20" t="e">
        <f t="shared" si="1"/>
        <v>#REF!</v>
      </c>
      <c r="AC60" s="99">
        <v>222</v>
      </c>
    </row>
    <row r="61" spans="1:29" s="10" customFormat="1" ht="12.75" x14ac:dyDescent="0.2">
      <c r="A61" s="83"/>
      <c r="B61" s="32" t="s">
        <v>18</v>
      </c>
      <c r="C61" s="16"/>
      <c r="D61" s="17"/>
      <c r="E61" s="27"/>
      <c r="G61" s="16"/>
      <c r="H61" s="17"/>
      <c r="I61" s="27"/>
      <c r="J61" s="16"/>
      <c r="K61" s="17"/>
      <c r="L61" s="115"/>
      <c r="M61" s="16"/>
      <c r="N61" s="17"/>
      <c r="O61" s="27"/>
      <c r="Q61" s="16">
        <f>IF(S102&lt;600,400,400+(S102-600)*0.25)</f>
        <v>400</v>
      </c>
      <c r="R61" s="17">
        <v>1</v>
      </c>
      <c r="S61" s="205">
        <f>R61*Q61</f>
        <v>400</v>
      </c>
      <c r="T61" s="525" t="s">
        <v>101</v>
      </c>
      <c r="U61" s="233" t="s">
        <v>123</v>
      </c>
      <c r="V61" s="254"/>
      <c r="W61" s="10">
        <v>1719</v>
      </c>
      <c r="X61" s="10">
        <v>161</v>
      </c>
      <c r="Z61" s="10">
        <f t="shared" si="5"/>
        <v>1718.5</v>
      </c>
      <c r="AB61" s="20" t="e">
        <f t="shared" si="1"/>
        <v>#REF!</v>
      </c>
      <c r="AC61" s="99">
        <v>222</v>
      </c>
    </row>
    <row r="62" spans="1:29" s="10" customFormat="1" ht="12.75" x14ac:dyDescent="0.2">
      <c r="A62" s="154"/>
      <c r="B62" s="108"/>
      <c r="C62" s="88"/>
      <c r="D62" s="89"/>
      <c r="E62" s="127"/>
      <c r="G62" s="88"/>
      <c r="H62" s="89"/>
      <c r="I62" s="127"/>
      <c r="J62" s="88"/>
      <c r="K62" s="89"/>
      <c r="L62" s="127"/>
      <c r="M62" s="88"/>
      <c r="N62" s="89"/>
      <c r="O62" s="127"/>
      <c r="Q62" s="88"/>
      <c r="R62" s="89"/>
      <c r="S62" s="172"/>
      <c r="T62" s="532"/>
      <c r="U62" s="80"/>
      <c r="V62" s="254"/>
      <c r="W62" s="10">
        <v>1739</v>
      </c>
      <c r="X62" s="10">
        <v>160</v>
      </c>
      <c r="Z62" s="10">
        <f t="shared" si="5"/>
        <v>1738.5</v>
      </c>
      <c r="AB62" s="20" t="e">
        <f t="shared" si="1"/>
        <v>#REF!</v>
      </c>
      <c r="AC62" s="99">
        <v>222</v>
      </c>
    </row>
    <row r="63" spans="1:29" s="10" customFormat="1" ht="12.75" x14ac:dyDescent="0.2">
      <c r="A63" s="592" t="s">
        <v>19</v>
      </c>
      <c r="B63" s="626"/>
      <c r="C63" s="117"/>
      <c r="D63" s="124"/>
      <c r="E63" s="173">
        <f>SUM(E64:E68)</f>
        <v>0</v>
      </c>
      <c r="G63" s="117"/>
      <c r="H63" s="124"/>
      <c r="I63" s="173">
        <f>SUM(I64:I68)</f>
        <v>0</v>
      </c>
      <c r="J63" s="117"/>
      <c r="K63" s="124"/>
      <c r="L63" s="173">
        <f>SUM(L64:L68)</f>
        <v>0</v>
      </c>
      <c r="M63" s="117"/>
      <c r="N63" s="124"/>
      <c r="O63" s="173">
        <f>SUM(O64:O68)</f>
        <v>0</v>
      </c>
      <c r="Q63" s="117"/>
      <c r="R63" s="124"/>
      <c r="S63" s="173">
        <f>SUM(S64:S68)</f>
        <v>410</v>
      </c>
      <c r="T63" s="540"/>
      <c r="U63" s="80"/>
      <c r="V63" s="254"/>
      <c r="W63" s="10">
        <v>1759</v>
      </c>
      <c r="X63" s="10">
        <v>160</v>
      </c>
      <c r="Z63" s="10">
        <f t="shared" si="5"/>
        <v>1758.5</v>
      </c>
      <c r="AB63" s="20" t="e">
        <f t="shared" si="1"/>
        <v>#REF!</v>
      </c>
      <c r="AC63" s="99">
        <v>222</v>
      </c>
    </row>
    <row r="64" spans="1:29" s="10" customFormat="1" ht="12.75" x14ac:dyDescent="0.2">
      <c r="A64" s="83"/>
      <c r="B64" s="32" t="s">
        <v>47</v>
      </c>
      <c r="C64" s="16"/>
      <c r="D64" s="17"/>
      <c r="E64" s="29"/>
      <c r="G64" s="16"/>
      <c r="H64" s="17"/>
      <c r="I64" s="29"/>
      <c r="J64" s="16"/>
      <c r="K64" s="17"/>
      <c r="L64" s="115"/>
      <c r="M64" s="16"/>
      <c r="N64" s="17"/>
      <c r="O64" s="29"/>
      <c r="Q64" s="16">
        <v>60</v>
      </c>
      <c r="R64" s="17">
        <v>1</v>
      </c>
      <c r="S64" s="205">
        <f>R64*Q64</f>
        <v>60</v>
      </c>
      <c r="T64" s="525"/>
      <c r="U64" s="80"/>
      <c r="V64" s="254"/>
      <c r="W64" s="10">
        <v>1779</v>
      </c>
      <c r="X64" s="10">
        <v>160</v>
      </c>
      <c r="Z64" s="10">
        <f t="shared" si="5"/>
        <v>1778.5</v>
      </c>
      <c r="AB64" s="20" t="e">
        <f t="shared" si="1"/>
        <v>#REF!</v>
      </c>
      <c r="AC64" s="99">
        <v>222</v>
      </c>
    </row>
    <row r="65" spans="1:29" s="10" customFormat="1" ht="12.75" x14ac:dyDescent="0.2">
      <c r="A65" s="83"/>
      <c r="B65" s="32" t="s">
        <v>200</v>
      </c>
      <c r="C65" s="16"/>
      <c r="D65" s="17"/>
      <c r="E65" s="29"/>
      <c r="G65" s="16"/>
      <c r="H65" s="17"/>
      <c r="I65" s="29"/>
      <c r="J65" s="16"/>
      <c r="K65" s="17"/>
      <c r="L65" s="115"/>
      <c r="M65" s="16"/>
      <c r="N65" s="17"/>
      <c r="O65" s="29"/>
      <c r="Q65" s="16">
        <v>250</v>
      </c>
      <c r="R65" s="17">
        <v>1</v>
      </c>
      <c r="S65" s="205">
        <f>R65*Q65</f>
        <v>250</v>
      </c>
      <c r="T65" s="525"/>
      <c r="U65" s="80"/>
      <c r="V65" s="254"/>
      <c r="W65" s="10">
        <v>1799</v>
      </c>
      <c r="X65" s="10">
        <v>160</v>
      </c>
      <c r="Z65" s="10">
        <f t="shared" si="5"/>
        <v>1798.5</v>
      </c>
      <c r="AB65" s="20" t="e">
        <f t="shared" si="1"/>
        <v>#REF!</v>
      </c>
      <c r="AC65" s="99">
        <v>222</v>
      </c>
    </row>
    <row r="66" spans="1:29" s="10" customFormat="1" ht="12.75" x14ac:dyDescent="0.2">
      <c r="A66" s="83"/>
      <c r="B66" s="32" t="s">
        <v>48</v>
      </c>
      <c r="C66" s="16"/>
      <c r="D66" s="17"/>
      <c r="E66" s="29"/>
      <c r="G66" s="16"/>
      <c r="H66" s="17"/>
      <c r="I66" s="29"/>
      <c r="J66" s="16"/>
      <c r="K66" s="17"/>
      <c r="L66" s="115"/>
      <c r="M66" s="16"/>
      <c r="N66" s="17"/>
      <c r="O66" s="29"/>
      <c r="Q66" s="16">
        <v>100</v>
      </c>
      <c r="R66" s="17">
        <f>IF(1+ROUND((S102-600)/400,0)=-1,1,1+ROUND((S102-600)/400,0))</f>
        <v>1</v>
      </c>
      <c r="S66" s="205">
        <f>R66*Q66</f>
        <v>100</v>
      </c>
      <c r="T66" s="525"/>
      <c r="U66" s="80"/>
      <c r="V66" s="254"/>
      <c r="W66" s="10">
        <v>1819</v>
      </c>
      <c r="X66" s="10">
        <v>160</v>
      </c>
      <c r="Z66" s="10">
        <f t="shared" si="5"/>
        <v>1818.5</v>
      </c>
      <c r="AB66" s="20" t="e">
        <f t="shared" si="1"/>
        <v>#REF!</v>
      </c>
      <c r="AC66" s="10">
        <v>219</v>
      </c>
    </row>
    <row r="67" spans="1:29" s="10" customFormat="1" ht="12.75" x14ac:dyDescent="0.2">
      <c r="A67" s="83"/>
      <c r="B67" s="32" t="s">
        <v>49</v>
      </c>
      <c r="C67" s="16"/>
      <c r="D67" s="17"/>
      <c r="E67" s="29"/>
      <c r="G67" s="16"/>
      <c r="H67" s="17"/>
      <c r="I67" s="29"/>
      <c r="J67" s="16"/>
      <c r="K67" s="17"/>
      <c r="L67" s="115"/>
      <c r="M67" s="16"/>
      <c r="N67" s="17"/>
      <c r="O67" s="29"/>
      <c r="Q67" s="16">
        <v>100</v>
      </c>
      <c r="R67" s="17">
        <f>ROUNDUP(S102/250,0)</f>
        <v>0</v>
      </c>
      <c r="S67" s="205">
        <f>R67*Q67</f>
        <v>0</v>
      </c>
      <c r="T67" s="525"/>
      <c r="U67" s="80" t="s">
        <v>138</v>
      </c>
      <c r="V67" s="254"/>
      <c r="W67" s="10">
        <v>1839</v>
      </c>
      <c r="X67" s="10">
        <v>160</v>
      </c>
      <c r="Z67" s="10">
        <f t="shared" si="5"/>
        <v>1838.5</v>
      </c>
      <c r="AB67" s="20" t="e">
        <f t="shared" si="1"/>
        <v>#REF!</v>
      </c>
      <c r="AC67" s="10">
        <v>219</v>
      </c>
    </row>
    <row r="68" spans="1:29" s="10" customFormat="1" ht="12.75" x14ac:dyDescent="0.2">
      <c r="A68" s="154"/>
      <c r="B68" s="108"/>
      <c r="C68" s="88"/>
      <c r="D68" s="89"/>
      <c r="E68" s="90"/>
      <c r="G68" s="88"/>
      <c r="H68" s="89"/>
      <c r="I68" s="90"/>
      <c r="J68" s="88"/>
      <c r="K68" s="89"/>
      <c r="L68" s="90"/>
      <c r="M68" s="88"/>
      <c r="N68" s="89"/>
      <c r="O68" s="90"/>
      <c r="Q68" s="88"/>
      <c r="R68" s="89"/>
      <c r="S68" s="175"/>
      <c r="T68" s="532"/>
      <c r="U68" s="80"/>
      <c r="V68" s="254"/>
      <c r="W68" s="10">
        <v>1859</v>
      </c>
      <c r="X68" s="10">
        <v>159</v>
      </c>
      <c r="Z68" s="10">
        <f t="shared" si="5"/>
        <v>1858.5</v>
      </c>
      <c r="AB68" s="20" t="e">
        <f t="shared" si="1"/>
        <v>#REF!</v>
      </c>
      <c r="AC68" s="10">
        <v>219</v>
      </c>
    </row>
    <row r="69" spans="1:29" s="10" customFormat="1" ht="12.75" x14ac:dyDescent="0.2">
      <c r="A69" s="592" t="s">
        <v>20</v>
      </c>
      <c r="B69" s="626"/>
      <c r="C69" s="123"/>
      <c r="D69" s="124"/>
      <c r="E69" s="173">
        <f>SUM(E70:E86)</f>
        <v>0</v>
      </c>
      <c r="G69" s="123"/>
      <c r="H69" s="124"/>
      <c r="I69" s="173">
        <f>SUM(I70:I86)</f>
        <v>0</v>
      </c>
      <c r="J69" s="123"/>
      <c r="K69" s="124"/>
      <c r="L69" s="173">
        <f>SUM(L70:L86)</f>
        <v>0</v>
      </c>
      <c r="M69" s="123"/>
      <c r="N69" s="124"/>
      <c r="O69" s="173">
        <f>SUM(O70:O86)</f>
        <v>0</v>
      </c>
      <c r="Q69" s="123"/>
      <c r="R69" s="124"/>
      <c r="S69" s="173">
        <f>SUM(S70:S86)</f>
        <v>2920</v>
      </c>
      <c r="T69" s="540"/>
      <c r="U69" s="80"/>
      <c r="V69" s="254"/>
      <c r="W69" s="10">
        <v>1879</v>
      </c>
      <c r="X69" s="10">
        <v>159</v>
      </c>
      <c r="Z69" s="10">
        <f t="shared" si="5"/>
        <v>1878.5</v>
      </c>
      <c r="AB69" s="20" t="e">
        <f t="shared" si="1"/>
        <v>#REF!</v>
      </c>
      <c r="AC69" s="10">
        <v>219</v>
      </c>
    </row>
    <row r="70" spans="1:29" s="10" customFormat="1" ht="12.75" x14ac:dyDescent="0.2">
      <c r="A70" s="83"/>
      <c r="B70" s="32" t="s">
        <v>204</v>
      </c>
      <c r="C70" s="131"/>
      <c r="D70" s="86"/>
      <c r="E70" s="132"/>
      <c r="G70" s="131"/>
      <c r="H70" s="86"/>
      <c r="I70" s="132"/>
      <c r="J70" s="114"/>
      <c r="K70" s="86"/>
      <c r="L70" s="115"/>
      <c r="M70" s="131"/>
      <c r="N70" s="86"/>
      <c r="O70" s="132"/>
      <c r="Q70" s="114">
        <f>IF(S102&lt;600,300,300+(S102-600)*0.5)</f>
        <v>300</v>
      </c>
      <c r="R70" s="86">
        <v>1</v>
      </c>
      <c r="S70" s="205">
        <f t="shared" ref="S70:S79" si="6">R70*Q70</f>
        <v>300</v>
      </c>
      <c r="T70" s="544"/>
      <c r="U70" s="233" t="s">
        <v>140</v>
      </c>
      <c r="V70" s="254"/>
      <c r="W70" s="10">
        <v>1899</v>
      </c>
      <c r="X70" s="10">
        <v>159</v>
      </c>
      <c r="Z70" s="10">
        <f t="shared" ref="Z70:Z75" si="7">W70-0.5</f>
        <v>1898.5</v>
      </c>
      <c r="AB70" s="20" t="e">
        <f t="shared" si="1"/>
        <v>#REF!</v>
      </c>
      <c r="AC70" s="10">
        <v>219</v>
      </c>
    </row>
    <row r="71" spans="1:29" s="10" customFormat="1" ht="12.75" x14ac:dyDescent="0.2">
      <c r="A71" s="83"/>
      <c r="B71" s="32" t="s">
        <v>53</v>
      </c>
      <c r="C71" s="34"/>
      <c r="D71" s="17"/>
      <c r="E71" s="29"/>
      <c r="G71" s="34"/>
      <c r="H71" s="17"/>
      <c r="I71" s="29"/>
      <c r="J71" s="16"/>
      <c r="K71" s="17"/>
      <c r="L71" s="115"/>
      <c r="M71" s="34"/>
      <c r="N71" s="17"/>
      <c r="O71" s="29"/>
      <c r="Q71" s="16">
        <v>100</v>
      </c>
      <c r="R71" s="17">
        <v>1</v>
      </c>
      <c r="S71" s="205">
        <f t="shared" si="6"/>
        <v>100</v>
      </c>
      <c r="T71" s="525"/>
      <c r="U71" s="80"/>
      <c r="V71" s="254"/>
      <c r="W71" s="10">
        <v>1919</v>
      </c>
      <c r="X71" s="10">
        <v>158</v>
      </c>
      <c r="Z71" s="10">
        <f t="shared" si="7"/>
        <v>1918.5</v>
      </c>
      <c r="AB71" s="20" t="e">
        <f t="shared" ref="AB71:AB144" si="8">AB70+1</f>
        <v>#REF!</v>
      </c>
      <c r="AC71" s="10">
        <v>219</v>
      </c>
    </row>
    <row r="72" spans="1:29" s="10" customFormat="1" ht="12.75" x14ac:dyDescent="0.2">
      <c r="A72" s="83"/>
      <c r="B72" s="32" t="s">
        <v>54</v>
      </c>
      <c r="C72" s="34"/>
      <c r="D72" s="17"/>
      <c r="E72" s="29"/>
      <c r="G72" s="34"/>
      <c r="H72" s="17"/>
      <c r="I72" s="29"/>
      <c r="J72" s="16"/>
      <c r="K72" s="17"/>
      <c r="L72" s="115"/>
      <c r="M72" s="34"/>
      <c r="N72" s="17"/>
      <c r="O72" s="29"/>
      <c r="Q72" s="16">
        <v>200</v>
      </c>
      <c r="R72" s="17">
        <v>1</v>
      </c>
      <c r="S72" s="205">
        <f t="shared" si="6"/>
        <v>200</v>
      </c>
      <c r="T72" s="525"/>
      <c r="U72" s="80"/>
      <c r="V72" s="254"/>
      <c r="W72" s="10">
        <v>1939</v>
      </c>
      <c r="X72" s="10">
        <v>158</v>
      </c>
      <c r="Z72" s="10">
        <f t="shared" si="7"/>
        <v>1938.5</v>
      </c>
      <c r="AB72" s="20" t="e">
        <f t="shared" si="8"/>
        <v>#REF!</v>
      </c>
      <c r="AC72" s="10">
        <v>219</v>
      </c>
    </row>
    <row r="73" spans="1:29" s="10" customFormat="1" ht="12.75" x14ac:dyDescent="0.2">
      <c r="A73" s="83"/>
      <c r="B73" s="32" t="s">
        <v>55</v>
      </c>
      <c r="C73" s="34"/>
      <c r="D73" s="17"/>
      <c r="E73" s="29"/>
      <c r="G73" s="34"/>
      <c r="H73" s="17"/>
      <c r="I73" s="29"/>
      <c r="J73" s="16"/>
      <c r="K73" s="17"/>
      <c r="L73" s="115"/>
      <c r="M73" s="34"/>
      <c r="N73" s="17"/>
      <c r="O73" s="29"/>
      <c r="Q73" s="16">
        <v>200</v>
      </c>
      <c r="R73" s="17">
        <v>1</v>
      </c>
      <c r="S73" s="205">
        <f t="shared" si="6"/>
        <v>200</v>
      </c>
      <c r="T73" s="525"/>
      <c r="U73" s="80"/>
      <c r="V73" s="254"/>
      <c r="W73" s="10">
        <v>1959</v>
      </c>
      <c r="X73" s="10">
        <v>158</v>
      </c>
      <c r="Z73" s="10">
        <f t="shared" si="7"/>
        <v>1958.5</v>
      </c>
      <c r="AB73" s="20" t="e">
        <f t="shared" si="8"/>
        <v>#REF!</v>
      </c>
      <c r="AC73" s="10">
        <v>219</v>
      </c>
    </row>
    <row r="74" spans="1:29" s="10" customFormat="1" ht="12.75" x14ac:dyDescent="0.2">
      <c r="A74" s="83"/>
      <c r="B74" s="32" t="s">
        <v>68</v>
      </c>
      <c r="C74" s="34"/>
      <c r="D74" s="17"/>
      <c r="E74" s="29"/>
      <c r="G74" s="34"/>
      <c r="H74" s="17"/>
      <c r="I74" s="29"/>
      <c r="J74" s="16"/>
      <c r="K74" s="17"/>
      <c r="L74" s="115"/>
      <c r="M74" s="34"/>
      <c r="N74" s="17"/>
      <c r="O74" s="29"/>
      <c r="Q74" s="16">
        <v>375</v>
      </c>
      <c r="R74" s="17">
        <v>1</v>
      </c>
      <c r="S74" s="205">
        <f t="shared" si="6"/>
        <v>375</v>
      </c>
      <c r="T74" s="525"/>
      <c r="U74" s="80"/>
      <c r="V74" s="254"/>
      <c r="W74" s="10">
        <v>1979</v>
      </c>
      <c r="X74" s="10">
        <v>158</v>
      </c>
      <c r="Z74" s="10">
        <f t="shared" si="7"/>
        <v>1978.5</v>
      </c>
      <c r="AB74" s="20" t="e">
        <f t="shared" si="8"/>
        <v>#REF!</v>
      </c>
      <c r="AC74" s="10">
        <v>219</v>
      </c>
    </row>
    <row r="75" spans="1:29" s="10" customFormat="1" x14ac:dyDescent="0.2">
      <c r="A75" s="82"/>
      <c r="B75" s="37" t="s">
        <v>69</v>
      </c>
      <c r="C75" s="34"/>
      <c r="D75" s="17"/>
      <c r="E75" s="29"/>
      <c r="G75" s="34"/>
      <c r="H75" s="17"/>
      <c r="I75" s="29"/>
      <c r="J75" s="16"/>
      <c r="K75" s="17"/>
      <c r="L75" s="115"/>
      <c r="M75" s="34"/>
      <c r="N75" s="17"/>
      <c r="O75" s="29"/>
      <c r="Q75" s="16">
        <v>125</v>
      </c>
      <c r="R75" s="17">
        <v>1</v>
      </c>
      <c r="S75" s="205">
        <f t="shared" si="6"/>
        <v>125</v>
      </c>
      <c r="T75" s="525"/>
      <c r="U75" s="80"/>
      <c r="V75" s="80"/>
      <c r="W75" s="10">
        <v>2000</v>
      </c>
      <c r="X75" s="10">
        <v>157</v>
      </c>
      <c r="Z75" s="10">
        <f t="shared" si="7"/>
        <v>1999.5</v>
      </c>
      <c r="AB75" s="20" t="e">
        <f t="shared" si="8"/>
        <v>#REF!</v>
      </c>
      <c r="AC75" s="10">
        <v>219</v>
      </c>
    </row>
    <row r="76" spans="1:29" s="10" customFormat="1" x14ac:dyDescent="0.2">
      <c r="A76" s="82"/>
      <c r="B76" s="37" t="s">
        <v>70</v>
      </c>
      <c r="C76" s="34"/>
      <c r="D76" s="17"/>
      <c r="E76" s="29"/>
      <c r="G76" s="34"/>
      <c r="H76" s="17"/>
      <c r="I76" s="29"/>
      <c r="J76" s="16"/>
      <c r="K76" s="17"/>
      <c r="L76" s="115"/>
      <c r="M76" s="34"/>
      <c r="N76" s="17"/>
      <c r="O76" s="29"/>
      <c r="Q76" s="16">
        <v>150</v>
      </c>
      <c r="R76" s="17">
        <v>1</v>
      </c>
      <c r="S76" s="205">
        <f t="shared" si="6"/>
        <v>150</v>
      </c>
      <c r="T76" s="525"/>
      <c r="U76" s="80"/>
      <c r="V76" s="80"/>
      <c r="AB76" s="20" t="e">
        <f t="shared" si="8"/>
        <v>#REF!</v>
      </c>
      <c r="AC76" s="10">
        <v>219</v>
      </c>
    </row>
    <row r="77" spans="1:29" s="10" customFormat="1" x14ac:dyDescent="0.2">
      <c r="A77" s="82"/>
      <c r="B77" s="37" t="s">
        <v>71</v>
      </c>
      <c r="C77" s="34"/>
      <c r="D77" s="17"/>
      <c r="E77" s="29"/>
      <c r="G77" s="34"/>
      <c r="H77" s="17"/>
      <c r="I77" s="29"/>
      <c r="J77" s="16"/>
      <c r="K77" s="17"/>
      <c r="L77" s="115"/>
      <c r="M77" s="34"/>
      <c r="N77" s="17"/>
      <c r="O77" s="29"/>
      <c r="Q77" s="16">
        <v>150</v>
      </c>
      <c r="R77" s="17">
        <f>IF(S102&lt;1000,0,1+ROUNDDOWN((S102-1000)/400,0))</f>
        <v>0</v>
      </c>
      <c r="S77" s="205">
        <f t="shared" si="6"/>
        <v>0</v>
      </c>
      <c r="T77" s="525"/>
      <c r="U77" s="233" t="s">
        <v>125</v>
      </c>
      <c r="V77" s="80"/>
      <c r="AB77" s="20" t="e">
        <f t="shared" si="8"/>
        <v>#REF!</v>
      </c>
      <c r="AC77" s="10">
        <v>219</v>
      </c>
    </row>
    <row r="78" spans="1:29" s="10" customFormat="1" x14ac:dyDescent="0.2">
      <c r="A78" s="82"/>
      <c r="B78" s="37" t="s">
        <v>58</v>
      </c>
      <c r="C78" s="34"/>
      <c r="D78" s="17"/>
      <c r="E78" s="29"/>
      <c r="G78" s="34"/>
      <c r="H78" s="17"/>
      <c r="I78" s="29"/>
      <c r="J78" s="16"/>
      <c r="K78" s="17"/>
      <c r="L78" s="115"/>
      <c r="M78" s="34"/>
      <c r="N78" s="17"/>
      <c r="O78" s="29"/>
      <c r="Q78" s="16">
        <v>120</v>
      </c>
      <c r="R78" s="17">
        <v>1</v>
      </c>
      <c r="S78" s="205">
        <f t="shared" si="6"/>
        <v>120</v>
      </c>
      <c r="T78" s="525"/>
      <c r="U78" s="80"/>
      <c r="V78" s="80"/>
      <c r="AB78" s="20" t="e">
        <f t="shared" si="8"/>
        <v>#REF!</v>
      </c>
      <c r="AC78" s="10">
        <v>219</v>
      </c>
    </row>
    <row r="79" spans="1:29" s="10" customFormat="1" x14ac:dyDescent="0.2">
      <c r="A79" s="82"/>
      <c r="B79" s="37" t="s">
        <v>21</v>
      </c>
      <c r="C79" s="34"/>
      <c r="D79" s="17"/>
      <c r="E79" s="29"/>
      <c r="G79" s="34"/>
      <c r="H79" s="17"/>
      <c r="I79" s="29"/>
      <c r="J79" s="16"/>
      <c r="K79" s="17"/>
      <c r="L79" s="115"/>
      <c r="M79" s="34"/>
      <c r="N79" s="17"/>
      <c r="O79" s="29"/>
      <c r="Q79" s="16">
        <v>450</v>
      </c>
      <c r="R79" s="17">
        <v>1</v>
      </c>
      <c r="S79" s="205">
        <f t="shared" si="6"/>
        <v>450</v>
      </c>
      <c r="T79" s="525"/>
      <c r="U79" s="80"/>
      <c r="V79" s="80"/>
      <c r="AB79" s="20" t="e">
        <f t="shared" si="8"/>
        <v>#REF!</v>
      </c>
      <c r="AC79" s="10">
        <v>219</v>
      </c>
    </row>
    <row r="80" spans="1:29" s="10" customFormat="1" x14ac:dyDescent="0.2">
      <c r="A80" s="83"/>
      <c r="B80" s="32" t="s">
        <v>59</v>
      </c>
      <c r="C80" s="16"/>
      <c r="D80" s="17"/>
      <c r="E80" s="29"/>
      <c r="G80" s="16"/>
      <c r="H80" s="17"/>
      <c r="I80" s="29"/>
      <c r="J80" s="16"/>
      <c r="K80" s="17"/>
      <c r="L80" s="115"/>
      <c r="M80" s="16"/>
      <c r="N80" s="17"/>
      <c r="O80" s="29"/>
      <c r="Q80" s="16">
        <v>150</v>
      </c>
      <c r="R80" s="17">
        <f>ROUNDUP(S102/200,0)</f>
        <v>0</v>
      </c>
      <c r="S80" s="205">
        <f t="shared" ref="S80:S85" si="9">R80*Q80</f>
        <v>0</v>
      </c>
      <c r="T80" s="545"/>
      <c r="U80" s="80" t="s">
        <v>126</v>
      </c>
      <c r="V80" s="80"/>
      <c r="AB80" s="20" t="e">
        <f>#REF!+1</f>
        <v>#REF!</v>
      </c>
      <c r="AC80" s="10">
        <v>219</v>
      </c>
    </row>
    <row r="81" spans="1:29" s="10" customFormat="1" x14ac:dyDescent="0.2">
      <c r="A81" s="83"/>
      <c r="B81" s="32" t="s">
        <v>67</v>
      </c>
      <c r="C81" s="16"/>
      <c r="D81" s="17"/>
      <c r="E81" s="29"/>
      <c r="G81" s="16"/>
      <c r="H81" s="17"/>
      <c r="I81" s="29"/>
      <c r="J81" s="16"/>
      <c r="K81" s="17"/>
      <c r="L81" s="115"/>
      <c r="M81" s="16"/>
      <c r="N81" s="17"/>
      <c r="O81" s="29"/>
      <c r="Q81" s="16">
        <v>100</v>
      </c>
      <c r="R81" s="17">
        <v>1</v>
      </c>
      <c r="S81" s="205">
        <f t="shared" si="9"/>
        <v>100</v>
      </c>
      <c r="T81" s="525"/>
      <c r="U81" s="235"/>
      <c r="V81" s="80"/>
      <c r="AB81" s="20" t="e">
        <f t="shared" si="8"/>
        <v>#REF!</v>
      </c>
      <c r="AC81" s="10">
        <v>219</v>
      </c>
    </row>
    <row r="82" spans="1:29" s="10" customFormat="1" x14ac:dyDescent="0.2">
      <c r="A82" s="83"/>
      <c r="B82" s="32" t="s">
        <v>60</v>
      </c>
      <c r="C82" s="16"/>
      <c r="D82" s="17"/>
      <c r="E82" s="29"/>
      <c r="G82" s="16"/>
      <c r="H82" s="17"/>
      <c r="I82" s="29"/>
      <c r="J82" s="16"/>
      <c r="K82" s="17"/>
      <c r="L82" s="115"/>
      <c r="M82" s="16"/>
      <c r="N82" s="17"/>
      <c r="O82" s="29"/>
      <c r="Q82" s="16">
        <v>100</v>
      </c>
      <c r="R82" s="17">
        <v>1</v>
      </c>
      <c r="S82" s="205">
        <f t="shared" si="9"/>
        <v>100</v>
      </c>
      <c r="T82" s="525"/>
      <c r="U82" s="80"/>
      <c r="V82" s="80"/>
      <c r="AB82" s="20" t="e">
        <f t="shared" si="8"/>
        <v>#REF!</v>
      </c>
      <c r="AC82" s="10">
        <v>219</v>
      </c>
    </row>
    <row r="83" spans="1:29" s="10" customFormat="1" x14ac:dyDescent="0.2">
      <c r="A83" s="83"/>
      <c r="B83" s="32" t="s">
        <v>72</v>
      </c>
      <c r="C83" s="66"/>
      <c r="D83" s="421"/>
      <c r="E83" s="29"/>
      <c r="G83" s="16"/>
      <c r="H83" s="17"/>
      <c r="I83" s="29"/>
      <c r="J83" s="16"/>
      <c r="K83" s="17"/>
      <c r="L83" s="115"/>
      <c r="M83" s="16"/>
      <c r="N83" s="17"/>
      <c r="O83" s="29"/>
      <c r="Q83" s="16">
        <f>IF(S102&lt;600,300,300+(S102-600)*0.25)</f>
        <v>300</v>
      </c>
      <c r="R83" s="17">
        <v>1</v>
      </c>
      <c r="S83" s="205">
        <f t="shared" si="9"/>
        <v>300</v>
      </c>
      <c r="T83" s="525"/>
      <c r="U83" s="233" t="s">
        <v>124</v>
      </c>
      <c r="V83" s="80"/>
      <c r="AB83" s="20" t="e">
        <f t="shared" si="8"/>
        <v>#REF!</v>
      </c>
      <c r="AC83" s="10">
        <v>219</v>
      </c>
    </row>
    <row r="84" spans="1:29" s="10" customFormat="1" x14ac:dyDescent="0.2">
      <c r="A84" s="422"/>
      <c r="B84" s="32" t="s">
        <v>55</v>
      </c>
      <c r="C84" s="66"/>
      <c r="D84" s="421"/>
      <c r="E84" s="29"/>
      <c r="G84" s="66"/>
      <c r="H84" s="421"/>
      <c r="I84" s="29"/>
      <c r="J84" s="66"/>
      <c r="K84" s="421"/>
      <c r="L84" s="115"/>
      <c r="M84" s="66"/>
      <c r="N84" s="421"/>
      <c r="O84" s="29"/>
      <c r="Q84" s="16">
        <f>IF(S102&lt;600,100,100+(S102-600)*0.125)</f>
        <v>100</v>
      </c>
      <c r="R84" s="17">
        <v>1</v>
      </c>
      <c r="S84" s="205">
        <f t="shared" si="9"/>
        <v>100</v>
      </c>
      <c r="T84" s="525"/>
      <c r="U84" s="233" t="s">
        <v>127</v>
      </c>
      <c r="V84" s="80"/>
      <c r="AB84" s="20" t="e">
        <f t="shared" si="8"/>
        <v>#REF!</v>
      </c>
      <c r="AC84" s="10">
        <v>219</v>
      </c>
    </row>
    <row r="85" spans="1:29" s="99" customFormat="1" x14ac:dyDescent="0.2">
      <c r="A85" s="423"/>
      <c r="B85" s="185" t="s">
        <v>78</v>
      </c>
      <c r="C85" s="40"/>
      <c r="D85" s="17"/>
      <c r="E85" s="18"/>
      <c r="G85" s="40"/>
      <c r="H85" s="17"/>
      <c r="I85" s="18"/>
      <c r="J85" s="40"/>
      <c r="K85" s="17"/>
      <c r="L85" s="115"/>
      <c r="M85" s="40"/>
      <c r="N85" s="17"/>
      <c r="O85" s="18"/>
      <c r="Q85" s="40">
        <f>IF(S102&lt;600,300,300+(S102-600)*0.5)</f>
        <v>300</v>
      </c>
      <c r="R85" s="17">
        <v>1</v>
      </c>
      <c r="S85" s="205">
        <f t="shared" si="9"/>
        <v>300</v>
      </c>
      <c r="T85" s="525"/>
      <c r="U85" s="233" t="s">
        <v>140</v>
      </c>
      <c r="V85" s="233"/>
      <c r="AB85" s="20" t="e">
        <f>#REF!+1</f>
        <v>#REF!</v>
      </c>
      <c r="AC85" s="10">
        <v>216</v>
      </c>
    </row>
    <row r="86" spans="1:29" s="10" customFormat="1" x14ac:dyDescent="0.2">
      <c r="A86" s="154"/>
      <c r="B86" s="108"/>
      <c r="C86" s="88"/>
      <c r="D86" s="89"/>
      <c r="E86" s="90"/>
      <c r="G86" s="88"/>
      <c r="H86" s="89"/>
      <c r="I86" s="90"/>
      <c r="J86" s="88"/>
      <c r="K86" s="89"/>
      <c r="L86" s="90"/>
      <c r="M86" s="88"/>
      <c r="N86" s="89"/>
      <c r="O86" s="90"/>
      <c r="Q86" s="88"/>
      <c r="R86" s="89"/>
      <c r="S86" s="175"/>
      <c r="T86" s="532"/>
      <c r="U86" s="80"/>
      <c r="V86" s="80"/>
      <c r="AB86" s="20" t="e">
        <f t="shared" si="8"/>
        <v>#REF!</v>
      </c>
      <c r="AC86" s="10">
        <v>216</v>
      </c>
    </row>
    <row r="87" spans="1:29" s="10" customFormat="1" x14ac:dyDescent="0.2">
      <c r="A87" s="592" t="s">
        <v>22</v>
      </c>
      <c r="B87" s="626"/>
      <c r="C87" s="117"/>
      <c r="D87" s="126"/>
      <c r="E87" s="173">
        <f>SUM(E88:E95)</f>
        <v>0</v>
      </c>
      <c r="G87" s="117"/>
      <c r="H87" s="126"/>
      <c r="I87" s="173">
        <f>SUM(I88:I95)</f>
        <v>0</v>
      </c>
      <c r="J87" s="117"/>
      <c r="K87" s="126"/>
      <c r="L87" s="173">
        <f>SUM(L88:L95)</f>
        <v>0</v>
      </c>
      <c r="M87" s="117"/>
      <c r="N87" s="126"/>
      <c r="O87" s="173">
        <f>SUM(O88:O95)</f>
        <v>0</v>
      </c>
      <c r="Q87" s="117"/>
      <c r="R87" s="126"/>
      <c r="S87" s="173">
        <f>SUM(S88:S95)</f>
        <v>2075</v>
      </c>
      <c r="T87" s="540"/>
      <c r="U87" s="80"/>
      <c r="V87" s="80"/>
      <c r="AB87" s="20" t="e">
        <f t="shared" si="8"/>
        <v>#REF!</v>
      </c>
      <c r="AC87" s="10">
        <v>216</v>
      </c>
    </row>
    <row r="88" spans="1:29" s="10" customFormat="1" x14ac:dyDescent="0.2">
      <c r="A88" s="83"/>
      <c r="B88" s="32" t="s">
        <v>61</v>
      </c>
      <c r="C88" s="131"/>
      <c r="D88" s="86"/>
      <c r="E88" s="132"/>
      <c r="G88" s="131"/>
      <c r="H88" s="86"/>
      <c r="I88" s="132"/>
      <c r="J88" s="114"/>
      <c r="K88" s="86"/>
      <c r="L88" s="115"/>
      <c r="M88" s="131"/>
      <c r="N88" s="86"/>
      <c r="O88" s="132"/>
      <c r="Q88" s="114">
        <v>150</v>
      </c>
      <c r="R88" s="86">
        <v>1</v>
      </c>
      <c r="S88" s="205">
        <f t="shared" ref="S88:S94" si="10">R88*Q88</f>
        <v>150</v>
      </c>
      <c r="T88" s="544"/>
      <c r="U88" s="80"/>
      <c r="V88" s="80"/>
      <c r="AB88" s="20" t="e">
        <f t="shared" si="8"/>
        <v>#REF!</v>
      </c>
      <c r="AC88" s="10">
        <v>216</v>
      </c>
    </row>
    <row r="89" spans="1:29" s="99" customFormat="1" x14ac:dyDescent="0.2">
      <c r="A89" s="14"/>
      <c r="B89" s="15" t="s">
        <v>62</v>
      </c>
      <c r="C89" s="114"/>
      <c r="D89" s="86"/>
      <c r="E89" s="115"/>
      <c r="G89" s="114"/>
      <c r="H89" s="86"/>
      <c r="I89" s="115"/>
      <c r="J89" s="114"/>
      <c r="K89" s="86"/>
      <c r="L89" s="115"/>
      <c r="M89" s="114"/>
      <c r="N89" s="86"/>
      <c r="O89" s="115"/>
      <c r="Q89" s="16">
        <v>250</v>
      </c>
      <c r="R89" s="17">
        <v>1</v>
      </c>
      <c r="S89" s="205">
        <f t="shared" si="10"/>
        <v>250</v>
      </c>
      <c r="T89" s="525"/>
      <c r="U89" s="233"/>
      <c r="V89" s="233"/>
      <c r="AB89" s="20" t="e">
        <f t="shared" si="8"/>
        <v>#REF!</v>
      </c>
      <c r="AC89" s="10">
        <v>216</v>
      </c>
    </row>
    <row r="90" spans="1:29" s="99" customFormat="1" x14ac:dyDescent="0.2">
      <c r="A90" s="14"/>
      <c r="B90" s="15" t="s">
        <v>63</v>
      </c>
      <c r="C90" s="16"/>
      <c r="D90" s="17"/>
      <c r="E90" s="18"/>
      <c r="G90" s="16"/>
      <c r="H90" s="17"/>
      <c r="I90" s="18"/>
      <c r="J90" s="16"/>
      <c r="K90" s="17"/>
      <c r="L90" s="115"/>
      <c r="M90" s="16"/>
      <c r="N90" s="17"/>
      <c r="O90" s="18"/>
      <c r="Q90" s="16">
        <v>375</v>
      </c>
      <c r="R90" s="17">
        <v>1</v>
      </c>
      <c r="S90" s="205">
        <f t="shared" si="10"/>
        <v>375</v>
      </c>
      <c r="T90" s="525"/>
      <c r="U90" s="233"/>
      <c r="V90" s="233"/>
      <c r="AB90" s="20" t="e">
        <f t="shared" si="8"/>
        <v>#REF!</v>
      </c>
      <c r="AC90" s="10">
        <v>216</v>
      </c>
    </row>
    <row r="91" spans="1:29" s="10" customFormat="1" x14ac:dyDescent="0.2">
      <c r="A91" s="83"/>
      <c r="B91" s="32" t="s">
        <v>64</v>
      </c>
      <c r="C91" s="16"/>
      <c r="D91" s="17"/>
      <c r="E91" s="18"/>
      <c r="G91" s="16"/>
      <c r="H91" s="17"/>
      <c r="I91" s="18"/>
      <c r="J91" s="16"/>
      <c r="K91" s="17"/>
      <c r="L91" s="115"/>
      <c r="M91" s="16"/>
      <c r="N91" s="17"/>
      <c r="O91" s="18"/>
      <c r="Q91" s="16">
        <v>400</v>
      </c>
      <c r="R91" s="17">
        <v>1</v>
      </c>
      <c r="S91" s="205">
        <f t="shared" si="10"/>
        <v>400</v>
      </c>
      <c r="T91" s="525"/>
      <c r="U91" s="80"/>
      <c r="V91" s="80"/>
      <c r="AB91" s="20" t="e">
        <f t="shared" si="8"/>
        <v>#REF!</v>
      </c>
      <c r="AC91" s="10">
        <v>216</v>
      </c>
    </row>
    <row r="92" spans="1:29" s="99" customFormat="1" x14ac:dyDescent="0.2">
      <c r="A92" s="14"/>
      <c r="B92" s="15" t="s">
        <v>65</v>
      </c>
      <c r="C92" s="40"/>
      <c r="D92" s="17"/>
      <c r="E92" s="18"/>
      <c r="G92" s="40"/>
      <c r="H92" s="17"/>
      <c r="I92" s="18"/>
      <c r="J92" s="40"/>
      <c r="K92" s="17"/>
      <c r="L92" s="115"/>
      <c r="M92" s="40"/>
      <c r="N92" s="17"/>
      <c r="O92" s="18"/>
      <c r="Q92" s="40">
        <f>IF(S102&lt;600,300,300+(S102-600)*0.25)</f>
        <v>300</v>
      </c>
      <c r="R92" s="17">
        <v>1</v>
      </c>
      <c r="S92" s="205">
        <f t="shared" si="10"/>
        <v>300</v>
      </c>
      <c r="T92" s="525"/>
      <c r="U92" s="233" t="s">
        <v>124</v>
      </c>
      <c r="V92" s="233"/>
      <c r="AB92" s="20" t="e">
        <f t="shared" si="8"/>
        <v>#REF!</v>
      </c>
      <c r="AC92" s="10">
        <v>216</v>
      </c>
    </row>
    <row r="93" spans="1:29" s="10" customFormat="1" x14ac:dyDescent="0.2">
      <c r="A93" s="83"/>
      <c r="B93" s="32" t="s">
        <v>66</v>
      </c>
      <c r="C93" s="16"/>
      <c r="D93" s="17"/>
      <c r="E93" s="29"/>
      <c r="G93" s="16"/>
      <c r="H93" s="17"/>
      <c r="I93" s="29"/>
      <c r="J93" s="16"/>
      <c r="K93" s="17"/>
      <c r="L93" s="115"/>
      <c r="M93" s="16"/>
      <c r="N93" s="17"/>
      <c r="O93" s="29"/>
      <c r="Q93" s="16">
        <f>IF(S102&lt;600,400,400+(S102-600)*0.5)</f>
        <v>400</v>
      </c>
      <c r="R93" s="17">
        <v>1</v>
      </c>
      <c r="S93" s="205">
        <f t="shared" si="10"/>
        <v>400</v>
      </c>
      <c r="T93" s="525"/>
      <c r="U93" s="233" t="s">
        <v>128</v>
      </c>
      <c r="V93" s="80"/>
      <c r="AB93" s="20" t="e">
        <f t="shared" si="8"/>
        <v>#REF!</v>
      </c>
      <c r="AC93" s="10">
        <v>216</v>
      </c>
    </row>
    <row r="94" spans="1:29" s="99" customFormat="1" x14ac:dyDescent="0.2">
      <c r="A94" s="14"/>
      <c r="B94" s="15" t="s">
        <v>197</v>
      </c>
      <c r="C94" s="16"/>
      <c r="D94" s="17"/>
      <c r="E94" s="18"/>
      <c r="G94" s="16"/>
      <c r="H94" s="17"/>
      <c r="I94" s="18"/>
      <c r="J94" s="16"/>
      <c r="K94" s="17"/>
      <c r="L94" s="115"/>
      <c r="M94" s="16"/>
      <c r="N94" s="17"/>
      <c r="O94" s="18"/>
      <c r="Q94" s="16">
        <v>200</v>
      </c>
      <c r="R94" s="17">
        <v>1</v>
      </c>
      <c r="S94" s="205">
        <f t="shared" si="10"/>
        <v>200</v>
      </c>
      <c r="T94" s="525"/>
      <c r="U94" s="233"/>
      <c r="V94" s="233"/>
      <c r="AB94" s="20" t="e">
        <f t="shared" si="8"/>
        <v>#REF!</v>
      </c>
      <c r="AC94" s="10">
        <v>216</v>
      </c>
    </row>
    <row r="95" spans="1:29" s="99" customFormat="1" x14ac:dyDescent="0.2">
      <c r="A95" s="153"/>
      <c r="B95" s="107"/>
      <c r="C95" s="145"/>
      <c r="D95" s="89"/>
      <c r="E95" s="121"/>
      <c r="G95" s="145"/>
      <c r="H95" s="89"/>
      <c r="I95" s="121"/>
      <c r="J95" s="145"/>
      <c r="K95" s="89"/>
      <c r="L95" s="121"/>
      <c r="M95" s="145"/>
      <c r="N95" s="89"/>
      <c r="O95" s="121"/>
      <c r="Q95" s="145"/>
      <c r="R95" s="89"/>
      <c r="S95" s="171"/>
      <c r="T95" s="532"/>
      <c r="U95" s="233"/>
      <c r="V95" s="233"/>
      <c r="AB95" s="20" t="e">
        <f t="shared" si="8"/>
        <v>#REF!</v>
      </c>
      <c r="AC95" s="10">
        <v>216</v>
      </c>
    </row>
    <row r="96" spans="1:29" s="5" customFormat="1" x14ac:dyDescent="0.2">
      <c r="A96" s="592" t="s">
        <v>24</v>
      </c>
      <c r="B96" s="626"/>
      <c r="C96" s="117"/>
      <c r="D96" s="126"/>
      <c r="E96" s="173">
        <f>SUM(E97:E98)</f>
        <v>0</v>
      </c>
      <c r="F96" s="4"/>
      <c r="G96" s="117"/>
      <c r="H96" s="126"/>
      <c r="I96" s="173">
        <f>SUM(I97:I98)</f>
        <v>0</v>
      </c>
      <c r="J96" s="117"/>
      <c r="K96" s="126"/>
      <c r="L96" s="173">
        <f>SUM(L97:L98)</f>
        <v>0</v>
      </c>
      <c r="M96" s="117"/>
      <c r="N96" s="126"/>
      <c r="O96" s="173">
        <f>SUM(O97:O98)</f>
        <v>0</v>
      </c>
      <c r="P96" s="4"/>
      <c r="Q96" s="117"/>
      <c r="R96" s="126"/>
      <c r="S96" s="173">
        <v>0</v>
      </c>
      <c r="T96" s="540"/>
      <c r="U96" s="1"/>
      <c r="V96" s="1"/>
      <c r="AB96" s="20" t="e">
        <f t="shared" si="8"/>
        <v>#REF!</v>
      </c>
      <c r="AC96" s="10">
        <v>216</v>
      </c>
    </row>
    <row r="97" spans="1:29" s="5" customFormat="1" x14ac:dyDescent="0.2">
      <c r="A97" s="13"/>
      <c r="B97" s="32" t="s">
        <v>196</v>
      </c>
      <c r="C97" s="114"/>
      <c r="D97" s="133"/>
      <c r="E97" s="87"/>
      <c r="F97" s="4"/>
      <c r="G97" s="114"/>
      <c r="H97" s="133"/>
      <c r="I97" s="87"/>
      <c r="J97" s="114"/>
      <c r="K97" s="133"/>
      <c r="L97" s="115"/>
      <c r="M97" s="114"/>
      <c r="N97" s="133"/>
      <c r="O97" s="87"/>
      <c r="P97" s="4"/>
      <c r="Q97" s="114"/>
      <c r="R97" s="133"/>
      <c r="S97" s="174"/>
      <c r="T97" s="531"/>
      <c r="U97" s="1"/>
      <c r="V97" s="1"/>
      <c r="AB97" s="20" t="e">
        <f>AB96+1</f>
        <v>#REF!</v>
      </c>
      <c r="AC97" s="10">
        <v>216</v>
      </c>
    </row>
    <row r="98" spans="1:29" s="5" customFormat="1" ht="12" thickBot="1" x14ac:dyDescent="0.25">
      <c r="A98" s="109"/>
      <c r="B98" s="108"/>
      <c r="C98" s="411"/>
      <c r="D98" s="412"/>
      <c r="E98" s="413"/>
      <c r="F98" s="420"/>
      <c r="G98" s="411"/>
      <c r="H98" s="412"/>
      <c r="I98" s="413"/>
      <c r="J98" s="411"/>
      <c r="K98" s="412"/>
      <c r="L98" s="115"/>
      <c r="M98" s="411"/>
      <c r="N98" s="412"/>
      <c r="O98" s="413"/>
      <c r="P98" s="4"/>
      <c r="Q98" s="414"/>
      <c r="R98" s="412"/>
      <c r="S98" s="4"/>
      <c r="T98" s="541"/>
      <c r="U98" s="1"/>
      <c r="V98" s="1"/>
      <c r="AB98" s="20"/>
      <c r="AC98" s="10"/>
    </row>
    <row r="99" spans="1:29" s="5" customFormat="1" x14ac:dyDescent="0.2">
      <c r="A99" s="46"/>
      <c r="B99" s="47"/>
      <c r="C99" s="48"/>
      <c r="D99" s="49"/>
      <c r="E99" s="50"/>
      <c r="F99" s="420"/>
      <c r="G99" s="415"/>
      <c r="H99" s="49"/>
      <c r="I99" s="50"/>
      <c r="J99" s="48"/>
      <c r="K99" s="49"/>
      <c r="L99" s="50"/>
      <c r="M99" s="48"/>
      <c r="N99" s="49"/>
      <c r="O99" s="50"/>
      <c r="P99" s="4"/>
      <c r="Q99" s="92"/>
      <c r="R99" s="49"/>
      <c r="S99" s="167"/>
      <c r="T99" s="529"/>
      <c r="U99" s="1"/>
      <c r="V99" s="1"/>
      <c r="AB99" s="20" t="e">
        <f>#REF!+1</f>
        <v>#REF!</v>
      </c>
      <c r="AC99" s="10">
        <v>216</v>
      </c>
    </row>
    <row r="100" spans="1:29" s="5" customFormat="1" x14ac:dyDescent="0.2">
      <c r="A100" s="51"/>
      <c r="B100" s="52" t="s">
        <v>92</v>
      </c>
      <c r="C100" s="53"/>
      <c r="D100" s="54"/>
      <c r="E100" s="209">
        <f>E7+E16+E23+E32+E36+E45+E49+E56+E63+E69+E87+E96</f>
        <v>0</v>
      </c>
      <c r="F100" s="420"/>
      <c r="G100" s="416"/>
      <c r="H100" s="54"/>
      <c r="I100" s="209">
        <f>I7+I16+I23+I32+I36+I45+I49+I56+I63+I69+I87+I96</f>
        <v>0</v>
      </c>
      <c r="J100" s="53"/>
      <c r="K100" s="54"/>
      <c r="L100" s="209">
        <f>L7+L16+L23+L32+L36+L45+L49+L56+L63+L69+L87+L96</f>
        <v>0</v>
      </c>
      <c r="M100" s="53"/>
      <c r="N100" s="54"/>
      <c r="O100" s="209">
        <f>O7+O16+O23+O32+O36+O45+O49+O56+O63+O69+O87+O96</f>
        <v>0</v>
      </c>
      <c r="P100" s="4"/>
      <c r="Q100" s="16"/>
      <c r="R100" s="54"/>
      <c r="S100" s="209">
        <f>S7+S16+S23+S32+S36+S45+S49+S56+S63+S69+S87+S96</f>
        <v>38855</v>
      </c>
      <c r="T100" s="528"/>
      <c r="U100" s="4"/>
      <c r="V100" s="1"/>
      <c r="AB100" s="20" t="e">
        <f t="shared" si="8"/>
        <v>#REF!</v>
      </c>
      <c r="AC100" s="10">
        <v>216</v>
      </c>
    </row>
    <row r="101" spans="1:29" s="5" customFormat="1" x14ac:dyDescent="0.2">
      <c r="A101" s="51"/>
      <c r="B101" s="52"/>
      <c r="C101" s="53"/>
      <c r="D101" s="17"/>
      <c r="E101" s="29"/>
      <c r="F101" s="420"/>
      <c r="G101" s="416"/>
      <c r="H101" s="17"/>
      <c r="I101" s="29"/>
      <c r="J101" s="53"/>
      <c r="K101" s="17"/>
      <c r="L101" s="29"/>
      <c r="M101" s="53"/>
      <c r="N101" s="17"/>
      <c r="O101" s="29"/>
      <c r="P101" s="4"/>
      <c r="Q101" s="16"/>
      <c r="R101" s="17"/>
      <c r="S101" s="209"/>
      <c r="T101" s="528"/>
      <c r="U101" s="4"/>
      <c r="V101" s="1"/>
      <c r="AB101" s="20" t="e">
        <f t="shared" si="8"/>
        <v>#REF!</v>
      </c>
      <c r="AC101" s="10">
        <v>216</v>
      </c>
    </row>
    <row r="102" spans="1:29" s="5" customFormat="1" x14ac:dyDescent="0.2">
      <c r="A102" s="51"/>
      <c r="B102" s="52" t="s">
        <v>217</v>
      </c>
      <c r="C102" s="55"/>
      <c r="D102" s="54"/>
      <c r="E102" s="57"/>
      <c r="F102" s="420"/>
      <c r="G102" s="417"/>
      <c r="H102" s="54"/>
      <c r="I102" s="57"/>
      <c r="J102" s="55"/>
      <c r="K102" s="54"/>
      <c r="L102" s="57"/>
      <c r="M102" s="55"/>
      <c r="N102" s="54"/>
      <c r="O102" s="57"/>
      <c r="P102" s="4"/>
      <c r="Q102" s="68"/>
      <c r="R102" s="54"/>
      <c r="S102" s="427">
        <v>0</v>
      </c>
      <c r="T102" s="542" t="e">
        <f>'Highschool Lookup Table'!B2</f>
        <v>#N/A</v>
      </c>
      <c r="U102" s="236"/>
      <c r="V102" s="1"/>
      <c r="AB102" s="20" t="e">
        <f t="shared" si="8"/>
        <v>#REF!</v>
      </c>
      <c r="AC102" s="10">
        <v>216</v>
      </c>
    </row>
    <row r="103" spans="1:29" s="5" customFormat="1" x14ac:dyDescent="0.2">
      <c r="A103" s="51"/>
      <c r="B103" s="52"/>
      <c r="C103" s="55"/>
      <c r="D103" s="54"/>
      <c r="E103" s="56"/>
      <c r="F103" s="420"/>
      <c r="G103" s="417"/>
      <c r="H103" s="54"/>
      <c r="I103" s="56"/>
      <c r="J103" s="55"/>
      <c r="K103" s="54"/>
      <c r="L103" s="56"/>
      <c r="M103" s="55"/>
      <c r="N103" s="54"/>
      <c r="O103" s="56"/>
      <c r="P103" s="4"/>
      <c r="Q103" s="68"/>
      <c r="R103" s="54"/>
      <c r="S103" s="209"/>
      <c r="T103" s="565"/>
      <c r="U103" s="236"/>
      <c r="V103" s="1"/>
      <c r="AB103" s="20"/>
      <c r="AC103" s="10"/>
    </row>
    <row r="104" spans="1:29" s="5" customFormat="1" ht="12.75" x14ac:dyDescent="0.2">
      <c r="A104" s="607" t="s">
        <v>219</v>
      </c>
      <c r="B104" s="608"/>
      <c r="C104" s="117"/>
      <c r="D104" s="126"/>
      <c r="E104" s="173"/>
      <c r="F104" s="4"/>
      <c r="G104" s="117"/>
      <c r="H104" s="568" t="s">
        <v>227</v>
      </c>
      <c r="I104" s="173">
        <f>SUM(I105:I113)</f>
        <v>0</v>
      </c>
      <c r="J104" s="117"/>
      <c r="K104" s="568" t="s">
        <v>227</v>
      </c>
      <c r="L104" s="173">
        <f>SUM(L105:L113)</f>
        <v>0</v>
      </c>
      <c r="M104" s="117"/>
      <c r="N104" s="568" t="s">
        <v>227</v>
      </c>
      <c r="O104" s="173">
        <f>SUM(O105:O113)</f>
        <v>0</v>
      </c>
      <c r="P104" s="4"/>
      <c r="Q104" s="117"/>
      <c r="R104" s="126"/>
      <c r="S104" s="217"/>
      <c r="T104" s="517"/>
      <c r="U104" s="236"/>
      <c r="V104" s="4"/>
      <c r="W104" s="4"/>
    </row>
    <row r="105" spans="1:29" s="5" customFormat="1" ht="12.75" x14ac:dyDescent="0.2">
      <c r="A105" s="422"/>
      <c r="B105" s="52" t="s">
        <v>228</v>
      </c>
      <c r="C105" s="569"/>
      <c r="D105" s="570"/>
      <c r="E105" s="571"/>
      <c r="F105" s="4"/>
      <c r="G105" s="569"/>
      <c r="H105" s="54" t="e">
        <f>I105/I115</f>
        <v>#DIV/0!</v>
      </c>
      <c r="I105" s="56"/>
      <c r="J105" s="569"/>
      <c r="K105" s="54" t="e">
        <f>L105/L115</f>
        <v>#DIV/0!</v>
      </c>
      <c r="L105" s="56"/>
      <c r="M105" s="569"/>
      <c r="N105" s="54" t="e">
        <f>O105/O115</f>
        <v>#DIV/0!</v>
      </c>
      <c r="O105" s="574"/>
      <c r="P105" s="4"/>
      <c r="Q105" s="68"/>
      <c r="R105" s="567"/>
      <c r="S105" s="558"/>
      <c r="T105" s="580" t="s">
        <v>242</v>
      </c>
      <c r="U105" s="236"/>
      <c r="V105" s="4"/>
      <c r="W105" s="4"/>
    </row>
    <row r="106" spans="1:29" s="5" customFormat="1" ht="12.75" x14ac:dyDescent="0.2">
      <c r="A106" s="422"/>
      <c r="B106" s="52"/>
      <c r="C106" s="569"/>
      <c r="D106" s="570"/>
      <c r="E106" s="571"/>
      <c r="F106" s="4"/>
      <c r="G106" s="569"/>
      <c r="H106" s="54" t="e">
        <f>I106/I115</f>
        <v>#DIV/0!</v>
      </c>
      <c r="I106" s="56"/>
      <c r="J106" s="569"/>
      <c r="K106" s="54" t="e">
        <f>L106/L115</f>
        <v>#DIV/0!</v>
      </c>
      <c r="L106" s="56"/>
      <c r="M106" s="569"/>
      <c r="N106" s="54" t="e">
        <f>O106/O115</f>
        <v>#DIV/0!</v>
      </c>
      <c r="O106" s="56"/>
      <c r="P106" s="4"/>
      <c r="Q106" s="68"/>
      <c r="R106" s="567"/>
      <c r="S106" s="558"/>
      <c r="T106" s="580" t="s">
        <v>244</v>
      </c>
      <c r="U106" s="236"/>
      <c r="V106" s="4"/>
      <c r="W106" s="4"/>
    </row>
    <row r="107" spans="1:29" s="5" customFormat="1" ht="12.75" x14ac:dyDescent="0.2">
      <c r="A107" s="422"/>
      <c r="B107" s="52"/>
      <c r="C107" s="569"/>
      <c r="D107" s="570"/>
      <c r="E107" s="571"/>
      <c r="F107" s="4"/>
      <c r="G107" s="569"/>
      <c r="H107" s="54" t="e">
        <f>I107/I115</f>
        <v>#DIV/0!</v>
      </c>
      <c r="I107" s="56"/>
      <c r="J107" s="569"/>
      <c r="K107" s="54" t="e">
        <f>L107/L115</f>
        <v>#DIV/0!</v>
      </c>
      <c r="L107" s="56"/>
      <c r="M107" s="569"/>
      <c r="N107" s="54" t="e">
        <f>O107/O115</f>
        <v>#DIV/0!</v>
      </c>
      <c r="O107" s="56"/>
      <c r="P107" s="4"/>
      <c r="Q107" s="68"/>
      <c r="R107" s="567"/>
      <c r="S107" s="558"/>
      <c r="T107" s="580" t="s">
        <v>245</v>
      </c>
      <c r="U107" s="236"/>
      <c r="V107" s="4"/>
      <c r="W107" s="4"/>
    </row>
    <row r="108" spans="1:29" s="5" customFormat="1" ht="12.75" x14ac:dyDescent="0.2">
      <c r="A108" s="422"/>
      <c r="B108" s="52"/>
      <c r="C108" s="569"/>
      <c r="D108" s="570"/>
      <c r="E108" s="571"/>
      <c r="F108" s="4"/>
      <c r="G108" s="569"/>
      <c r="H108" s="54" t="e">
        <f>I108/I115</f>
        <v>#DIV/0!</v>
      </c>
      <c r="I108" s="56"/>
      <c r="J108" s="569"/>
      <c r="K108" s="54" t="e">
        <f>L108/L115</f>
        <v>#DIV/0!</v>
      </c>
      <c r="L108" s="56"/>
      <c r="M108" s="569"/>
      <c r="N108" s="54" t="e">
        <f>O108/O115</f>
        <v>#DIV/0!</v>
      </c>
      <c r="O108" s="56"/>
      <c r="P108" s="4"/>
      <c r="Q108" s="68"/>
      <c r="R108" s="567"/>
      <c r="S108" s="558"/>
      <c r="T108" s="581" t="s">
        <v>237</v>
      </c>
      <c r="U108" s="236"/>
      <c r="V108" s="4"/>
      <c r="W108" s="4"/>
    </row>
    <row r="109" spans="1:29" s="5" customFormat="1" ht="12.75" x14ac:dyDescent="0.2">
      <c r="A109" s="422"/>
      <c r="B109" s="108" t="s">
        <v>246</v>
      </c>
      <c r="C109" s="569"/>
      <c r="D109" s="570"/>
      <c r="E109" s="571"/>
      <c r="F109" s="4"/>
      <c r="G109" s="569"/>
      <c r="H109" s="54" t="e">
        <f>I109/I115</f>
        <v>#DIV/0!</v>
      </c>
      <c r="I109" s="56"/>
      <c r="J109" s="569"/>
      <c r="K109" s="54" t="e">
        <f>L109/L115</f>
        <v>#DIV/0!</v>
      </c>
      <c r="L109" s="56"/>
      <c r="M109" s="569"/>
      <c r="N109" s="54" t="e">
        <f>O109/O115</f>
        <v>#DIV/0!</v>
      </c>
      <c r="O109" s="56"/>
      <c r="P109" s="4"/>
      <c r="Q109" s="68"/>
      <c r="R109" s="567"/>
      <c r="S109" s="558"/>
      <c r="T109" s="581" t="s">
        <v>238</v>
      </c>
      <c r="U109" s="236"/>
      <c r="V109" s="4"/>
      <c r="W109" s="4"/>
    </row>
    <row r="110" spans="1:29" s="5" customFormat="1" ht="22.5" x14ac:dyDescent="0.2">
      <c r="A110" s="422"/>
      <c r="B110" s="582" t="s">
        <v>220</v>
      </c>
      <c r="C110" s="569"/>
      <c r="D110" s="570"/>
      <c r="E110" s="571"/>
      <c r="F110" s="4"/>
      <c r="G110" s="569"/>
      <c r="H110" s="54" t="e">
        <f>I110/I115</f>
        <v>#DIV/0!</v>
      </c>
      <c r="I110" s="56"/>
      <c r="J110" s="569"/>
      <c r="K110" s="54" t="e">
        <f>L110/L115</f>
        <v>#DIV/0!</v>
      </c>
      <c r="L110" s="56"/>
      <c r="M110" s="569"/>
      <c r="N110" s="54" t="e">
        <f>O110/O115</f>
        <v>#DIV/0!</v>
      </c>
      <c r="O110" s="56"/>
      <c r="P110" s="4"/>
      <c r="Q110" s="68"/>
      <c r="R110" s="551"/>
      <c r="S110" s="558"/>
      <c r="T110" s="581" t="s">
        <v>239</v>
      </c>
      <c r="U110" s="236"/>
      <c r="V110" s="4"/>
      <c r="W110" s="4"/>
    </row>
    <row r="111" spans="1:29" s="5" customFormat="1" ht="12.75" x14ac:dyDescent="0.2">
      <c r="A111" s="422"/>
      <c r="B111" s="52" t="s">
        <v>221</v>
      </c>
      <c r="C111" s="569"/>
      <c r="D111" s="570"/>
      <c r="E111" s="571"/>
      <c r="F111" s="4"/>
      <c r="G111" s="569"/>
      <c r="H111" s="54" t="e">
        <f>I111/I115</f>
        <v>#DIV/0!</v>
      </c>
      <c r="I111" s="56"/>
      <c r="J111" s="569"/>
      <c r="K111" s="54" t="e">
        <f>L111/L115</f>
        <v>#DIV/0!</v>
      </c>
      <c r="L111" s="56"/>
      <c r="M111" s="569"/>
      <c r="N111" s="54" t="e">
        <f>O111/O115</f>
        <v>#DIV/0!</v>
      </c>
      <c r="O111" s="56"/>
      <c r="P111" s="4"/>
      <c r="Q111" s="68"/>
      <c r="R111" s="551"/>
      <c r="S111" s="558"/>
      <c r="T111" s="581" t="s">
        <v>240</v>
      </c>
      <c r="U111" s="236"/>
      <c r="V111" s="4"/>
      <c r="W111" s="4"/>
    </row>
    <row r="112" spans="1:29" s="5" customFormat="1" ht="22.5" x14ac:dyDescent="0.2">
      <c r="A112" s="422"/>
      <c r="B112" s="582" t="s">
        <v>247</v>
      </c>
      <c r="C112" s="569"/>
      <c r="D112" s="570"/>
      <c r="E112" s="571"/>
      <c r="F112" s="4"/>
      <c r="G112" s="569"/>
      <c r="H112" s="54" t="e">
        <f>I112/I115</f>
        <v>#DIV/0!</v>
      </c>
      <c r="I112" s="56"/>
      <c r="J112" s="569"/>
      <c r="K112" s="54" t="e">
        <f>L112/L115</f>
        <v>#DIV/0!</v>
      </c>
      <c r="L112" s="56"/>
      <c r="M112" s="569"/>
      <c r="N112" s="54" t="e">
        <f>O112/O115</f>
        <v>#DIV/0!</v>
      </c>
      <c r="O112" s="56"/>
      <c r="P112" s="4"/>
      <c r="Q112" s="68"/>
      <c r="R112" s="551"/>
      <c r="S112" s="558"/>
      <c r="T112" s="581" t="s">
        <v>243</v>
      </c>
      <c r="U112" s="236"/>
      <c r="V112" s="4"/>
      <c r="W112" s="4"/>
    </row>
    <row r="113" spans="1:29" s="5" customFormat="1" ht="12.75" x14ac:dyDescent="0.2">
      <c r="A113" s="422"/>
      <c r="B113" s="52" t="s">
        <v>229</v>
      </c>
      <c r="C113" s="569"/>
      <c r="D113" s="570"/>
      <c r="E113" s="571"/>
      <c r="F113" s="4"/>
      <c r="G113" s="569"/>
      <c r="H113" s="54" t="e">
        <f>I113/I115</f>
        <v>#DIV/0!</v>
      </c>
      <c r="I113" s="574">
        <f>I115-(SUM(I105:I112))-I100</f>
        <v>0</v>
      </c>
      <c r="J113" s="569"/>
      <c r="K113" s="54" t="e">
        <f>L113/L115</f>
        <v>#DIV/0!</v>
      </c>
      <c r="L113" s="574">
        <f>L115-(SUM(L105:L112))-L100</f>
        <v>0</v>
      </c>
      <c r="M113" s="573"/>
      <c r="N113" s="54" t="e">
        <f>O113/O115</f>
        <v>#DIV/0!</v>
      </c>
      <c r="O113" s="574">
        <f>O115-(SUM(O105:O112))-O100</f>
        <v>0</v>
      </c>
      <c r="P113" s="4"/>
      <c r="Q113" s="572"/>
      <c r="R113" s="551"/>
      <c r="S113" s="558"/>
      <c r="T113" s="521"/>
      <c r="U113" s="236"/>
      <c r="V113" s="4"/>
      <c r="W113" s="4"/>
    </row>
    <row r="114" spans="1:29" s="5" customFormat="1" x14ac:dyDescent="0.2">
      <c r="A114" s="51"/>
      <c r="B114" s="52"/>
      <c r="C114" s="417"/>
      <c r="D114" s="54"/>
      <c r="E114" s="87"/>
      <c r="F114" s="420"/>
      <c r="G114" s="417"/>
      <c r="H114" s="54"/>
      <c r="I114" s="87"/>
      <c r="J114" s="55"/>
      <c r="K114" s="54"/>
      <c r="L114" s="87"/>
      <c r="M114" s="55"/>
      <c r="N114" s="54"/>
      <c r="O114" s="87"/>
      <c r="P114" s="4"/>
      <c r="Q114" s="68"/>
      <c r="R114" s="54"/>
      <c r="S114" s="209"/>
      <c r="T114" s="204"/>
      <c r="U114" s="4"/>
      <c r="V114" s="1"/>
      <c r="AB114" s="20"/>
      <c r="AC114" s="10"/>
    </row>
    <row r="115" spans="1:29" s="5" customFormat="1" ht="14.25" x14ac:dyDescent="0.2">
      <c r="A115" s="51"/>
      <c r="B115" s="52" t="s">
        <v>93</v>
      </c>
      <c r="C115" s="55"/>
      <c r="D115" s="54"/>
      <c r="E115" s="29"/>
      <c r="F115" s="420"/>
      <c r="G115" s="417"/>
      <c r="H115" s="54"/>
      <c r="I115" s="29">
        <v>0</v>
      </c>
      <c r="J115" s="55"/>
      <c r="K115" s="54"/>
      <c r="L115" s="29">
        <v>0</v>
      </c>
      <c r="M115" s="55"/>
      <c r="N115" s="54"/>
      <c r="O115" s="29">
        <v>0</v>
      </c>
      <c r="P115" s="4"/>
      <c r="Q115" s="68"/>
      <c r="R115" s="54"/>
      <c r="S115" s="209" t="e">
        <f>S102*T102</f>
        <v>#N/A</v>
      </c>
      <c r="T115" s="197"/>
      <c r="U115" s="4"/>
      <c r="V115" s="1"/>
      <c r="AB115" s="20" t="e">
        <f>#REF!+1</f>
        <v>#REF!</v>
      </c>
      <c r="AC115" s="5">
        <v>214</v>
      </c>
    </row>
    <row r="116" spans="1:29" s="5" customFormat="1" x14ac:dyDescent="0.2">
      <c r="A116" s="51"/>
      <c r="B116" s="52"/>
      <c r="C116" s="55"/>
      <c r="D116" s="54"/>
      <c r="E116" s="57"/>
      <c r="F116" s="420"/>
      <c r="G116" s="417"/>
      <c r="H116" s="54"/>
      <c r="I116" s="57"/>
      <c r="J116" s="55"/>
      <c r="K116" s="54"/>
      <c r="L116" s="57"/>
      <c r="M116" s="55"/>
      <c r="N116" s="54"/>
      <c r="O116" s="57"/>
      <c r="P116" s="4"/>
      <c r="Q116" s="68"/>
      <c r="R116" s="54"/>
      <c r="S116" s="209"/>
      <c r="T116" s="197"/>
      <c r="U116" s="4"/>
      <c r="V116" s="1"/>
      <c r="AB116" s="20" t="e">
        <f>AB115+1</f>
        <v>#REF!</v>
      </c>
      <c r="AC116" s="5">
        <v>214</v>
      </c>
    </row>
    <row r="117" spans="1:29" s="5" customFormat="1" x14ac:dyDescent="0.2">
      <c r="A117" s="51"/>
      <c r="B117" s="58" t="s">
        <v>88</v>
      </c>
      <c r="C117" s="59"/>
      <c r="D117" s="60"/>
      <c r="E117" s="229" t="e">
        <f>E115/E100</f>
        <v>#DIV/0!</v>
      </c>
      <c r="F117" s="420"/>
      <c r="G117" s="418"/>
      <c r="H117" s="60"/>
      <c r="I117" s="229" t="e">
        <f>I115/I100</f>
        <v>#DIV/0!</v>
      </c>
      <c r="J117" s="59"/>
      <c r="K117" s="60"/>
      <c r="L117" s="229" t="e">
        <f>L115/L100</f>
        <v>#DIV/0!</v>
      </c>
      <c r="M117" s="59"/>
      <c r="N117" s="60"/>
      <c r="O117" s="229" t="e">
        <f>O115/O100</f>
        <v>#DIV/0!</v>
      </c>
      <c r="P117" s="4"/>
      <c r="Q117" s="69"/>
      <c r="R117" s="60"/>
      <c r="S117" s="210" t="e">
        <f>S115/S100</f>
        <v>#N/A</v>
      </c>
      <c r="T117" s="198"/>
      <c r="U117" s="4"/>
      <c r="V117" s="1"/>
      <c r="AB117" s="20" t="e">
        <f t="shared" si="8"/>
        <v>#REF!</v>
      </c>
      <c r="AC117" s="5">
        <v>214</v>
      </c>
    </row>
    <row r="118" spans="1:29" s="5" customFormat="1" ht="12" thickBot="1" x14ac:dyDescent="0.25">
      <c r="A118" s="61"/>
      <c r="B118" s="62"/>
      <c r="C118" s="63"/>
      <c r="D118" s="64"/>
      <c r="E118" s="65"/>
      <c r="F118" s="420"/>
      <c r="G118" s="419"/>
      <c r="H118" s="64"/>
      <c r="I118" s="65"/>
      <c r="J118" s="63"/>
      <c r="K118" s="64"/>
      <c r="L118" s="65"/>
      <c r="M118" s="63"/>
      <c r="N118" s="64"/>
      <c r="O118" s="65"/>
      <c r="P118" s="4"/>
      <c r="Q118" s="70"/>
      <c r="R118" s="64"/>
      <c r="S118" s="230"/>
      <c r="T118" s="199"/>
      <c r="U118" s="4"/>
      <c r="V118" s="1"/>
      <c r="AB118" s="20" t="e">
        <f t="shared" si="8"/>
        <v>#REF!</v>
      </c>
      <c r="AC118" s="5">
        <v>214</v>
      </c>
    </row>
    <row r="119" spans="1:29" s="1" customFormat="1" x14ac:dyDescent="0.2">
      <c r="A119" s="106">
        <v>0</v>
      </c>
      <c r="C119" s="2"/>
      <c r="E119" s="3"/>
      <c r="F119" s="4"/>
      <c r="G119" s="2"/>
      <c r="I119" s="3"/>
      <c r="J119" s="2"/>
      <c r="L119" s="3"/>
      <c r="M119" s="2"/>
      <c r="O119" s="3"/>
      <c r="P119" s="4"/>
      <c r="Q119" s="2"/>
      <c r="S119" s="3"/>
      <c r="T119" s="166"/>
      <c r="U119" s="4"/>
      <c r="AB119" s="20" t="e">
        <f t="shared" si="8"/>
        <v>#REF!</v>
      </c>
      <c r="AC119" s="5">
        <v>214</v>
      </c>
    </row>
    <row r="120" spans="1:29" s="1" customFormat="1" ht="12" customHeight="1" x14ac:dyDescent="0.2">
      <c r="A120" s="106">
        <v>1000</v>
      </c>
      <c r="C120" s="2"/>
      <c r="E120" s="3"/>
      <c r="F120" s="4"/>
      <c r="G120" s="2"/>
      <c r="I120" s="3"/>
      <c r="J120" s="2"/>
      <c r="L120" s="3"/>
      <c r="M120" s="2"/>
      <c r="O120" s="3"/>
      <c r="P120" s="4"/>
      <c r="Q120" s="2"/>
      <c r="S120" s="3"/>
      <c r="T120" s="166"/>
      <c r="U120" s="4"/>
      <c r="AB120" s="20" t="e">
        <f t="shared" si="8"/>
        <v>#REF!</v>
      </c>
      <c r="AC120" s="5">
        <v>214</v>
      </c>
    </row>
    <row r="121" spans="1:29" s="1" customFormat="1" ht="12" customHeight="1" x14ac:dyDescent="0.2">
      <c r="A121" s="134">
        <v>1</v>
      </c>
      <c r="B121" s="499" t="s">
        <v>91</v>
      </c>
      <c r="C121" s="627" t="s">
        <v>73</v>
      </c>
      <c r="D121" s="627"/>
      <c r="E121" s="627"/>
      <c r="F121" s="627"/>
      <c r="G121" s="627"/>
      <c r="H121" s="627"/>
      <c r="I121" s="627"/>
      <c r="J121" s="627"/>
      <c r="K121" s="627"/>
      <c r="L121" s="627"/>
      <c r="M121" s="627"/>
      <c r="N121" s="627"/>
      <c r="O121" s="627"/>
      <c r="P121" s="627"/>
      <c r="Q121" s="627"/>
      <c r="R121" s="627"/>
      <c r="S121" s="627"/>
      <c r="T121" s="627"/>
      <c r="AB121" s="20" t="e">
        <f t="shared" si="8"/>
        <v>#REF!</v>
      </c>
      <c r="AC121" s="5">
        <v>214</v>
      </c>
    </row>
    <row r="122" spans="1:29" s="1" customFormat="1" ht="12" customHeight="1" x14ac:dyDescent="0.2">
      <c r="A122" s="84"/>
      <c r="C122" s="242"/>
      <c r="D122" s="241"/>
      <c r="E122" s="241"/>
      <c r="F122" s="241"/>
      <c r="G122" s="241"/>
      <c r="H122" s="241"/>
      <c r="I122" s="241"/>
      <c r="J122" s="241"/>
      <c r="K122" s="241"/>
      <c r="L122" s="241"/>
      <c r="M122" s="241"/>
      <c r="N122" s="241"/>
      <c r="O122" s="241"/>
      <c r="P122" s="165"/>
      <c r="Q122" s="4"/>
      <c r="R122" s="4"/>
      <c r="S122" s="4"/>
      <c r="AB122" s="20" t="e">
        <f t="shared" si="8"/>
        <v>#REF!</v>
      </c>
      <c r="AC122" s="5">
        <v>214</v>
      </c>
    </row>
    <row r="123" spans="1:29" s="1" customFormat="1" x14ac:dyDescent="0.2">
      <c r="A123" s="84"/>
      <c r="C123" s="2"/>
      <c r="E123" s="3"/>
      <c r="F123" s="2"/>
      <c r="H123" s="3"/>
      <c r="I123" s="2"/>
      <c r="K123" s="3"/>
      <c r="L123" s="4"/>
      <c r="M123" s="2"/>
      <c r="O123" s="207"/>
      <c r="P123" s="166"/>
      <c r="Q123" s="4"/>
      <c r="R123" s="4"/>
      <c r="S123" s="4"/>
      <c r="AB123" s="20" t="e">
        <f t="shared" si="8"/>
        <v>#REF!</v>
      </c>
      <c r="AC123" s="5">
        <v>214</v>
      </c>
    </row>
    <row r="124" spans="1:29" s="1" customFormat="1" ht="14.25" x14ac:dyDescent="0.2">
      <c r="A124" s="134">
        <v>2</v>
      </c>
      <c r="B124" s="105" t="s">
        <v>94</v>
      </c>
      <c r="C124" s="2" t="s">
        <v>89</v>
      </c>
      <c r="D124" s="2"/>
      <c r="E124" s="2"/>
      <c r="F124" s="2"/>
      <c r="G124" s="2"/>
      <c r="H124" s="2"/>
      <c r="I124" s="2"/>
      <c r="J124" s="2"/>
      <c r="K124" s="2"/>
      <c r="L124" s="2"/>
      <c r="M124" s="2"/>
      <c r="N124" s="2"/>
      <c r="O124" s="2"/>
      <c r="P124" s="166"/>
      <c r="Q124" s="4"/>
      <c r="R124" s="4"/>
      <c r="S124" s="4"/>
      <c r="AB124" s="20" t="e">
        <f t="shared" si="8"/>
        <v>#REF!</v>
      </c>
      <c r="AC124" s="5">
        <v>214</v>
      </c>
    </row>
    <row r="125" spans="1:29" s="1" customFormat="1" x14ac:dyDescent="0.2">
      <c r="A125" s="84"/>
      <c r="C125" s="2"/>
      <c r="E125" s="3"/>
      <c r="F125" s="4"/>
      <c r="G125" s="2"/>
      <c r="I125" s="3"/>
      <c r="J125" s="2"/>
      <c r="L125" s="3"/>
      <c r="M125" s="2"/>
      <c r="O125" s="3"/>
      <c r="P125" s="4"/>
      <c r="Q125" s="2"/>
      <c r="S125" s="207"/>
      <c r="T125" s="166"/>
      <c r="U125" s="4"/>
      <c r="V125" s="4"/>
      <c r="W125" s="4"/>
      <c r="AB125" s="20" t="e">
        <f t="shared" si="8"/>
        <v>#REF!</v>
      </c>
      <c r="AC125" s="5">
        <v>214</v>
      </c>
    </row>
    <row r="126" spans="1:29" s="1" customFormat="1" ht="14.25" x14ac:dyDescent="0.2">
      <c r="A126" s="134">
        <v>3</v>
      </c>
      <c r="B126" s="575" t="s">
        <v>230</v>
      </c>
      <c r="C126" s="2" t="s">
        <v>226</v>
      </c>
      <c r="E126" s="3"/>
      <c r="F126" s="4"/>
      <c r="G126" s="2"/>
      <c r="I126" s="3"/>
      <c r="J126" s="2"/>
      <c r="L126" s="3"/>
      <c r="M126" s="2"/>
      <c r="O126" s="3"/>
      <c r="P126" s="4"/>
      <c r="Q126" s="2"/>
      <c r="S126" s="207"/>
      <c r="T126" s="166"/>
      <c r="U126" s="4"/>
      <c r="V126" s="4"/>
      <c r="W126" s="4"/>
    </row>
    <row r="127" spans="1:29" s="1" customFormat="1" x14ac:dyDescent="0.2">
      <c r="A127" s="84"/>
      <c r="C127" s="2"/>
      <c r="E127" s="3"/>
      <c r="F127" s="4"/>
      <c r="G127" s="2"/>
      <c r="I127" s="3"/>
      <c r="J127" s="2"/>
      <c r="L127" s="3"/>
      <c r="M127" s="2"/>
      <c r="O127" s="3"/>
      <c r="P127" s="4"/>
      <c r="Q127" s="2"/>
      <c r="S127" s="207"/>
      <c r="T127" s="166"/>
      <c r="U127" s="4"/>
      <c r="V127" s="4"/>
      <c r="W127" s="4"/>
      <c r="AB127" s="20" t="e">
        <f>AB125+1</f>
        <v>#REF!</v>
      </c>
      <c r="AC127" s="5">
        <v>214</v>
      </c>
    </row>
    <row r="128" spans="1:29" s="1" customFormat="1" ht="11.25" customHeight="1" x14ac:dyDescent="0.2">
      <c r="A128" s="84"/>
      <c r="B128" s="156" t="s">
        <v>80</v>
      </c>
      <c r="C128" s="245"/>
      <c r="D128" s="246"/>
      <c r="E128" s="246"/>
      <c r="F128" s="246"/>
      <c r="G128" s="246"/>
      <c r="H128" s="246"/>
      <c r="I128" s="246"/>
      <c r="J128" s="246"/>
      <c r="K128" s="246"/>
      <c r="L128" s="246"/>
      <c r="M128" s="246"/>
      <c r="N128" s="246"/>
      <c r="O128" s="246"/>
      <c r="P128" s="238"/>
      <c r="Q128" s="247"/>
      <c r="R128" s="247"/>
      <c r="S128" s="247"/>
      <c r="T128" s="248"/>
      <c r="AB128" s="20" t="e">
        <f t="shared" si="8"/>
        <v>#REF!</v>
      </c>
      <c r="AC128" s="5">
        <v>214</v>
      </c>
    </row>
    <row r="129" spans="1:29" s="1" customFormat="1" ht="11.25" customHeight="1" x14ac:dyDescent="0.2">
      <c r="A129" s="84"/>
      <c r="B129" s="157"/>
      <c r="C129" s="603" t="s">
        <v>161</v>
      </c>
      <c r="D129" s="603"/>
      <c r="E129" s="603"/>
      <c r="F129" s="603"/>
      <c r="G129" s="603"/>
      <c r="H129" s="603"/>
      <c r="I129" s="603"/>
      <c r="J129" s="603"/>
      <c r="K129" s="603"/>
      <c r="L129" s="603"/>
      <c r="M129" s="603"/>
      <c r="N129" s="603"/>
      <c r="O129" s="603"/>
      <c r="P129" s="603"/>
      <c r="Q129" s="603"/>
      <c r="R129" s="603"/>
      <c r="S129" s="603"/>
      <c r="T129" s="604"/>
      <c r="AB129" s="20" t="e">
        <f t="shared" si="8"/>
        <v>#REF!</v>
      </c>
      <c r="AC129" s="5">
        <v>214</v>
      </c>
    </row>
    <row r="130" spans="1:29" s="1" customFormat="1" ht="11.25" customHeight="1" x14ac:dyDescent="0.2">
      <c r="A130" s="84"/>
      <c r="B130" s="157"/>
      <c r="C130" s="603"/>
      <c r="D130" s="603"/>
      <c r="E130" s="603"/>
      <c r="F130" s="603"/>
      <c r="G130" s="603"/>
      <c r="H130" s="603"/>
      <c r="I130" s="603"/>
      <c r="J130" s="603"/>
      <c r="K130" s="603"/>
      <c r="L130" s="603"/>
      <c r="M130" s="603"/>
      <c r="N130" s="603"/>
      <c r="O130" s="603"/>
      <c r="P130" s="603"/>
      <c r="Q130" s="603"/>
      <c r="R130" s="603"/>
      <c r="S130" s="603"/>
      <c r="T130" s="604"/>
      <c r="AB130" s="20" t="e">
        <f t="shared" si="8"/>
        <v>#REF!</v>
      </c>
      <c r="AC130" s="5">
        <v>214</v>
      </c>
    </row>
    <row r="131" spans="1:29" s="1" customFormat="1" x14ac:dyDescent="0.2">
      <c r="A131" s="84"/>
      <c r="B131" s="157"/>
      <c r="C131" s="2"/>
      <c r="E131" s="3"/>
      <c r="F131" s="2"/>
      <c r="H131" s="3"/>
      <c r="I131" s="2"/>
      <c r="K131" s="3"/>
      <c r="L131" s="4"/>
      <c r="M131" s="2"/>
      <c r="O131" s="207"/>
      <c r="P131" s="166"/>
      <c r="Q131" s="4"/>
      <c r="R131" s="4"/>
      <c r="S131" s="4"/>
      <c r="T131" s="249"/>
      <c r="AB131" s="20" t="e">
        <f t="shared" si="8"/>
        <v>#REF!</v>
      </c>
      <c r="AC131" s="5">
        <v>214</v>
      </c>
    </row>
    <row r="132" spans="1:29" s="1" customFormat="1" x14ac:dyDescent="0.2">
      <c r="A132" s="84"/>
      <c r="B132" s="157"/>
      <c r="E132" s="163"/>
      <c r="F132" s="239" t="s">
        <v>81</v>
      </c>
      <c r="G132" s="160"/>
      <c r="H132" s="161"/>
      <c r="I132" s="159"/>
      <c r="J132" s="160"/>
      <c r="K132" s="161"/>
      <c r="L132" s="162"/>
      <c r="M132" s="159"/>
      <c r="N132" s="160"/>
      <c r="O132" s="243"/>
      <c r="P132" s="244"/>
      <c r="Q132" s="162"/>
      <c r="R132" s="162"/>
      <c r="S132" s="162"/>
      <c r="T132" s="249"/>
      <c r="AB132" s="20" t="e">
        <f t="shared" si="8"/>
        <v>#REF!</v>
      </c>
      <c r="AC132" s="5">
        <v>214</v>
      </c>
    </row>
    <row r="133" spans="1:29" s="1" customFormat="1" x14ac:dyDescent="0.2">
      <c r="A133" s="84"/>
      <c r="B133" s="157"/>
      <c r="E133" s="164"/>
      <c r="F133" s="239"/>
      <c r="H133" s="3"/>
      <c r="I133" s="2"/>
      <c r="K133" s="3"/>
      <c r="L133" s="4"/>
      <c r="M133" s="2"/>
      <c r="O133" s="207"/>
      <c r="P133" s="166"/>
      <c r="Q133" s="4"/>
      <c r="R133" s="4"/>
      <c r="S133" s="4"/>
      <c r="T133" s="249"/>
      <c r="AB133" s="20" t="e">
        <f t="shared" si="8"/>
        <v>#REF!</v>
      </c>
      <c r="AC133" s="5">
        <v>214</v>
      </c>
    </row>
    <row r="134" spans="1:29" s="1" customFormat="1" x14ac:dyDescent="0.2">
      <c r="A134" s="84"/>
      <c r="B134" s="157"/>
      <c r="E134" s="163"/>
      <c r="F134" s="239" t="s">
        <v>82</v>
      </c>
      <c r="G134" s="160"/>
      <c r="H134" s="161"/>
      <c r="I134" s="159"/>
      <c r="J134" s="160"/>
      <c r="K134" s="161"/>
      <c r="L134" s="162"/>
      <c r="M134" s="159"/>
      <c r="N134" s="160"/>
      <c r="O134" s="243"/>
      <c r="P134" s="244"/>
      <c r="Q134" s="162"/>
      <c r="R134" s="162"/>
      <c r="S134" s="162"/>
      <c r="T134" s="249"/>
      <c r="AB134" s="20" t="e">
        <f t="shared" si="8"/>
        <v>#REF!</v>
      </c>
      <c r="AC134" s="5">
        <v>214</v>
      </c>
    </row>
    <row r="135" spans="1:29" s="1" customFormat="1" x14ac:dyDescent="0.2">
      <c r="A135" s="84"/>
      <c r="B135" s="157"/>
      <c r="E135" s="164"/>
      <c r="F135" s="239"/>
      <c r="H135" s="3"/>
      <c r="I135" s="2"/>
      <c r="K135" s="3"/>
      <c r="L135" s="4"/>
      <c r="M135" s="2"/>
      <c r="O135" s="207"/>
      <c r="P135" s="166"/>
      <c r="Q135" s="4"/>
      <c r="R135" s="4"/>
      <c r="S135" s="4"/>
      <c r="T135" s="249"/>
      <c r="AB135" s="20" t="e">
        <f t="shared" si="8"/>
        <v>#REF!</v>
      </c>
      <c r="AC135" s="5">
        <v>214</v>
      </c>
    </row>
    <row r="136" spans="1:29" s="1" customFormat="1" x14ac:dyDescent="0.2">
      <c r="A136" s="84"/>
      <c r="B136" s="157"/>
      <c r="E136" s="163"/>
      <c r="F136" s="239" t="s">
        <v>83</v>
      </c>
      <c r="G136" s="160"/>
      <c r="H136" s="161"/>
      <c r="I136" s="159"/>
      <c r="J136" s="160"/>
      <c r="K136" s="161"/>
      <c r="L136" s="162"/>
      <c r="M136" s="159"/>
      <c r="N136" s="160"/>
      <c r="O136" s="243"/>
      <c r="P136" s="244"/>
      <c r="Q136" s="162"/>
      <c r="R136" s="162"/>
      <c r="S136" s="162"/>
      <c r="T136" s="249"/>
      <c r="AB136" s="20" t="e">
        <f t="shared" si="8"/>
        <v>#REF!</v>
      </c>
      <c r="AC136" s="1">
        <v>212</v>
      </c>
    </row>
    <row r="137" spans="1:29" s="1" customFormat="1" x14ac:dyDescent="0.2">
      <c r="A137" s="84"/>
      <c r="B137" s="157"/>
      <c r="E137" s="164"/>
      <c r="F137" s="239"/>
      <c r="H137" s="3"/>
      <c r="I137" s="2"/>
      <c r="K137" s="3"/>
      <c r="L137" s="4"/>
      <c r="M137" s="2"/>
      <c r="O137" s="207"/>
      <c r="P137" s="166"/>
      <c r="Q137" s="4"/>
      <c r="R137" s="4"/>
      <c r="S137" s="4"/>
      <c r="T137" s="249"/>
      <c r="AB137" s="20" t="e">
        <f t="shared" si="8"/>
        <v>#REF!</v>
      </c>
      <c r="AC137" s="1">
        <v>212</v>
      </c>
    </row>
    <row r="138" spans="1:29" s="1" customFormat="1" x14ac:dyDescent="0.2">
      <c r="A138" s="84"/>
      <c r="B138" s="157"/>
      <c r="E138" s="163"/>
      <c r="F138" s="239" t="s">
        <v>84</v>
      </c>
      <c r="G138" s="160"/>
      <c r="H138" s="161"/>
      <c r="I138" s="159"/>
      <c r="J138" s="160"/>
      <c r="K138" s="161"/>
      <c r="L138" s="162"/>
      <c r="M138" s="2"/>
      <c r="O138" s="207"/>
      <c r="P138" s="166"/>
      <c r="Q138" s="4"/>
      <c r="R138" s="4"/>
      <c r="S138" s="4"/>
      <c r="T138" s="249"/>
      <c r="AB138" s="20" t="e">
        <f t="shared" si="8"/>
        <v>#REF!</v>
      </c>
      <c r="AC138" s="1">
        <v>212</v>
      </c>
    </row>
    <row r="139" spans="1:29" s="1" customFormat="1" x14ac:dyDescent="0.2">
      <c r="A139" s="84"/>
      <c r="B139" s="158"/>
      <c r="C139" s="159"/>
      <c r="D139" s="160"/>
      <c r="E139" s="161"/>
      <c r="F139" s="159"/>
      <c r="G139" s="160"/>
      <c r="H139" s="161"/>
      <c r="I139" s="159"/>
      <c r="J139" s="160"/>
      <c r="K139" s="161"/>
      <c r="L139" s="162"/>
      <c r="M139" s="159"/>
      <c r="N139" s="160"/>
      <c r="O139" s="243"/>
      <c r="P139" s="244"/>
      <c r="Q139" s="162"/>
      <c r="R139" s="162"/>
      <c r="S139" s="162"/>
      <c r="T139" s="250"/>
      <c r="AB139" s="20" t="e">
        <f t="shared" si="8"/>
        <v>#REF!</v>
      </c>
      <c r="AC139" s="1">
        <v>212</v>
      </c>
    </row>
    <row r="140" spans="1:29" s="1" customFormat="1" x14ac:dyDescent="0.2">
      <c r="A140" s="84"/>
      <c r="B140" s="80"/>
      <c r="G140" s="2"/>
      <c r="I140" s="3"/>
      <c r="Q140" s="2"/>
      <c r="S140" s="3"/>
      <c r="T140" s="166"/>
      <c r="AB140" s="20" t="e">
        <f t="shared" si="8"/>
        <v>#REF!</v>
      </c>
      <c r="AC140" s="1">
        <v>212</v>
      </c>
    </row>
    <row r="141" spans="1:29" x14ac:dyDescent="0.2">
      <c r="AB141" s="20" t="e">
        <f t="shared" si="8"/>
        <v>#REF!</v>
      </c>
      <c r="AC141" s="1">
        <v>212</v>
      </c>
    </row>
    <row r="142" spans="1:29" x14ac:dyDescent="0.2">
      <c r="AB142" s="20" t="e">
        <f t="shared" si="8"/>
        <v>#REF!</v>
      </c>
      <c r="AC142" s="1">
        <v>212</v>
      </c>
    </row>
    <row r="143" spans="1:29" x14ac:dyDescent="0.2">
      <c r="AB143" s="20" t="e">
        <f t="shared" si="8"/>
        <v>#REF!</v>
      </c>
      <c r="AC143" s="1">
        <v>212</v>
      </c>
    </row>
    <row r="144" spans="1:29" x14ac:dyDescent="0.2">
      <c r="AB144" s="20" t="e">
        <f t="shared" si="8"/>
        <v>#REF!</v>
      </c>
      <c r="AC144" s="1">
        <v>212</v>
      </c>
    </row>
    <row r="145" spans="28:29" x14ac:dyDescent="0.2">
      <c r="AB145" s="20" t="e">
        <f t="shared" ref="AB145:AB208" si="11">AB144+1</f>
        <v>#REF!</v>
      </c>
      <c r="AC145" s="1">
        <v>212</v>
      </c>
    </row>
    <row r="146" spans="28:29" x14ac:dyDescent="0.2">
      <c r="AB146" s="20" t="e">
        <f t="shared" si="11"/>
        <v>#REF!</v>
      </c>
      <c r="AC146" s="1">
        <v>212</v>
      </c>
    </row>
    <row r="147" spans="28:29" x14ac:dyDescent="0.2">
      <c r="AB147" s="20" t="e">
        <f t="shared" si="11"/>
        <v>#REF!</v>
      </c>
      <c r="AC147" s="1">
        <v>212</v>
      </c>
    </row>
    <row r="148" spans="28:29" x14ac:dyDescent="0.2">
      <c r="AB148" s="20" t="e">
        <f t="shared" si="11"/>
        <v>#REF!</v>
      </c>
      <c r="AC148" s="1">
        <v>212</v>
      </c>
    </row>
    <row r="149" spans="28:29" x14ac:dyDescent="0.2">
      <c r="AB149" s="20" t="e">
        <f t="shared" si="11"/>
        <v>#REF!</v>
      </c>
      <c r="AC149" s="1">
        <v>212</v>
      </c>
    </row>
    <row r="150" spans="28:29" x14ac:dyDescent="0.2">
      <c r="AB150" s="20" t="e">
        <f t="shared" si="11"/>
        <v>#REF!</v>
      </c>
      <c r="AC150" s="1">
        <v>212</v>
      </c>
    </row>
    <row r="151" spans="28:29" x14ac:dyDescent="0.2">
      <c r="AB151" s="20" t="e">
        <f t="shared" si="11"/>
        <v>#REF!</v>
      </c>
      <c r="AC151" s="1">
        <v>212</v>
      </c>
    </row>
    <row r="152" spans="28:29" x14ac:dyDescent="0.2">
      <c r="AB152" s="20" t="e">
        <f t="shared" si="11"/>
        <v>#REF!</v>
      </c>
      <c r="AC152" s="1">
        <v>212</v>
      </c>
    </row>
    <row r="153" spans="28:29" x14ac:dyDescent="0.2">
      <c r="AB153" s="20" t="e">
        <f t="shared" si="11"/>
        <v>#REF!</v>
      </c>
      <c r="AC153" s="1">
        <v>212</v>
      </c>
    </row>
    <row r="154" spans="28:29" x14ac:dyDescent="0.2">
      <c r="AB154" s="20" t="e">
        <f t="shared" si="11"/>
        <v>#REF!</v>
      </c>
      <c r="AC154" s="1">
        <v>212</v>
      </c>
    </row>
    <row r="155" spans="28:29" x14ac:dyDescent="0.2">
      <c r="AB155" s="20" t="e">
        <f t="shared" si="11"/>
        <v>#REF!</v>
      </c>
      <c r="AC155" s="1">
        <v>212</v>
      </c>
    </row>
    <row r="156" spans="28:29" x14ac:dyDescent="0.2">
      <c r="AB156" s="20" t="e">
        <f t="shared" si="11"/>
        <v>#REF!</v>
      </c>
      <c r="AC156" s="80">
        <v>210</v>
      </c>
    </row>
    <row r="157" spans="28:29" x14ac:dyDescent="0.2">
      <c r="AB157" s="20" t="e">
        <f t="shared" si="11"/>
        <v>#REF!</v>
      </c>
      <c r="AC157" s="80">
        <v>210</v>
      </c>
    </row>
    <row r="158" spans="28:29" x14ac:dyDescent="0.2">
      <c r="AB158" s="20" t="e">
        <f t="shared" si="11"/>
        <v>#REF!</v>
      </c>
      <c r="AC158" s="80">
        <v>210</v>
      </c>
    </row>
    <row r="159" spans="28:29" x14ac:dyDescent="0.2">
      <c r="AB159" s="20" t="e">
        <f t="shared" si="11"/>
        <v>#REF!</v>
      </c>
      <c r="AC159" s="80">
        <v>210</v>
      </c>
    </row>
    <row r="160" spans="28:29" x14ac:dyDescent="0.2">
      <c r="AB160" s="20" t="e">
        <f t="shared" si="11"/>
        <v>#REF!</v>
      </c>
      <c r="AC160" s="80">
        <v>210</v>
      </c>
    </row>
    <row r="161" spans="28:29" x14ac:dyDescent="0.2">
      <c r="AB161" s="20" t="e">
        <f t="shared" si="11"/>
        <v>#REF!</v>
      </c>
      <c r="AC161" s="80">
        <v>210</v>
      </c>
    </row>
    <row r="162" spans="28:29" x14ac:dyDescent="0.2">
      <c r="AB162" s="20" t="e">
        <f t="shared" si="11"/>
        <v>#REF!</v>
      </c>
      <c r="AC162" s="80">
        <v>210</v>
      </c>
    </row>
    <row r="163" spans="28:29" x14ac:dyDescent="0.2">
      <c r="AB163" s="20" t="e">
        <f t="shared" si="11"/>
        <v>#REF!</v>
      </c>
      <c r="AC163" s="80">
        <v>210</v>
      </c>
    </row>
    <row r="164" spans="28:29" x14ac:dyDescent="0.2">
      <c r="AB164" s="20" t="e">
        <f t="shared" si="11"/>
        <v>#REF!</v>
      </c>
      <c r="AC164" s="80">
        <v>210</v>
      </c>
    </row>
    <row r="165" spans="28:29" x14ac:dyDescent="0.2">
      <c r="AB165" s="20" t="e">
        <f t="shared" si="11"/>
        <v>#REF!</v>
      </c>
      <c r="AC165" s="80">
        <v>210</v>
      </c>
    </row>
    <row r="166" spans="28:29" x14ac:dyDescent="0.2">
      <c r="AB166" s="20" t="e">
        <f t="shared" si="11"/>
        <v>#REF!</v>
      </c>
      <c r="AC166" s="80">
        <v>210</v>
      </c>
    </row>
    <row r="167" spans="28:29" x14ac:dyDescent="0.2">
      <c r="AB167" s="20" t="e">
        <f t="shared" si="11"/>
        <v>#REF!</v>
      </c>
      <c r="AC167" s="80">
        <v>210</v>
      </c>
    </row>
    <row r="168" spans="28:29" x14ac:dyDescent="0.2">
      <c r="AB168" s="20" t="e">
        <f t="shared" si="11"/>
        <v>#REF!</v>
      </c>
      <c r="AC168" s="80">
        <v>210</v>
      </c>
    </row>
    <row r="169" spans="28:29" x14ac:dyDescent="0.2">
      <c r="AB169" s="20" t="e">
        <f t="shared" si="11"/>
        <v>#REF!</v>
      </c>
      <c r="AC169" s="80">
        <v>210</v>
      </c>
    </row>
    <row r="170" spans="28:29" x14ac:dyDescent="0.2">
      <c r="AB170" s="20" t="e">
        <f t="shared" si="11"/>
        <v>#REF!</v>
      </c>
      <c r="AC170" s="80">
        <v>210</v>
      </c>
    </row>
    <row r="171" spans="28:29" x14ac:dyDescent="0.2">
      <c r="AB171" s="20" t="e">
        <f t="shared" si="11"/>
        <v>#REF!</v>
      </c>
      <c r="AC171" s="80">
        <v>210</v>
      </c>
    </row>
    <row r="172" spans="28:29" x14ac:dyDescent="0.2">
      <c r="AB172" s="20" t="e">
        <f t="shared" si="11"/>
        <v>#REF!</v>
      </c>
      <c r="AC172" s="80">
        <v>210</v>
      </c>
    </row>
    <row r="173" spans="28:29" x14ac:dyDescent="0.2">
      <c r="AB173" s="20" t="e">
        <f t="shared" si="11"/>
        <v>#REF!</v>
      </c>
      <c r="AC173" s="80">
        <v>210</v>
      </c>
    </row>
    <row r="174" spans="28:29" x14ac:dyDescent="0.2">
      <c r="AB174" s="20" t="e">
        <f t="shared" si="11"/>
        <v>#REF!</v>
      </c>
      <c r="AC174" s="80">
        <v>210</v>
      </c>
    </row>
    <row r="175" spans="28:29" x14ac:dyDescent="0.2">
      <c r="AB175" s="20" t="e">
        <f t="shared" si="11"/>
        <v>#REF!</v>
      </c>
      <c r="AC175" s="80">
        <v>210</v>
      </c>
    </row>
    <row r="176" spans="28:29" x14ac:dyDescent="0.2">
      <c r="AB176" s="20" t="e">
        <f t="shared" si="11"/>
        <v>#REF!</v>
      </c>
      <c r="AC176" s="80">
        <v>209</v>
      </c>
    </row>
    <row r="177" spans="28:29" x14ac:dyDescent="0.2">
      <c r="AB177" s="20" t="e">
        <f t="shared" si="11"/>
        <v>#REF!</v>
      </c>
      <c r="AC177" s="80">
        <v>209</v>
      </c>
    </row>
    <row r="178" spans="28:29" x14ac:dyDescent="0.2">
      <c r="AB178" s="20" t="e">
        <f t="shared" si="11"/>
        <v>#REF!</v>
      </c>
      <c r="AC178" s="80">
        <v>209</v>
      </c>
    </row>
    <row r="179" spans="28:29" x14ac:dyDescent="0.2">
      <c r="AB179" s="20" t="e">
        <f t="shared" si="11"/>
        <v>#REF!</v>
      </c>
      <c r="AC179" s="80">
        <v>209</v>
      </c>
    </row>
    <row r="180" spans="28:29" x14ac:dyDescent="0.2">
      <c r="AB180" s="20" t="e">
        <f t="shared" si="11"/>
        <v>#REF!</v>
      </c>
      <c r="AC180" s="80">
        <v>209</v>
      </c>
    </row>
    <row r="181" spans="28:29" x14ac:dyDescent="0.2">
      <c r="AB181" s="20" t="e">
        <f t="shared" si="11"/>
        <v>#REF!</v>
      </c>
      <c r="AC181" s="80">
        <v>209</v>
      </c>
    </row>
    <row r="182" spans="28:29" x14ac:dyDescent="0.2">
      <c r="AB182" s="20" t="e">
        <f t="shared" si="11"/>
        <v>#REF!</v>
      </c>
      <c r="AC182" s="80">
        <v>209</v>
      </c>
    </row>
    <row r="183" spans="28:29" x14ac:dyDescent="0.2">
      <c r="AB183" s="20" t="e">
        <f t="shared" si="11"/>
        <v>#REF!</v>
      </c>
      <c r="AC183" s="80">
        <v>209</v>
      </c>
    </row>
    <row r="184" spans="28:29" x14ac:dyDescent="0.2">
      <c r="AB184" s="20" t="e">
        <f t="shared" si="11"/>
        <v>#REF!</v>
      </c>
      <c r="AC184" s="80">
        <v>209</v>
      </c>
    </row>
    <row r="185" spans="28:29" x14ac:dyDescent="0.2">
      <c r="AB185" s="20" t="e">
        <f t="shared" si="11"/>
        <v>#REF!</v>
      </c>
      <c r="AC185" s="80">
        <v>209</v>
      </c>
    </row>
    <row r="186" spans="28:29" x14ac:dyDescent="0.2">
      <c r="AB186" s="20" t="e">
        <f t="shared" si="11"/>
        <v>#REF!</v>
      </c>
      <c r="AC186" s="80">
        <v>209</v>
      </c>
    </row>
    <row r="187" spans="28:29" x14ac:dyDescent="0.2">
      <c r="AB187" s="20" t="e">
        <f t="shared" si="11"/>
        <v>#REF!</v>
      </c>
      <c r="AC187" s="80">
        <v>209</v>
      </c>
    </row>
    <row r="188" spans="28:29" x14ac:dyDescent="0.2">
      <c r="AB188" s="20" t="e">
        <f t="shared" si="11"/>
        <v>#REF!</v>
      </c>
      <c r="AC188" s="80">
        <v>209</v>
      </c>
    </row>
    <row r="189" spans="28:29" x14ac:dyDescent="0.2">
      <c r="AB189" s="20" t="e">
        <f t="shared" si="11"/>
        <v>#REF!</v>
      </c>
      <c r="AC189" s="80">
        <v>209</v>
      </c>
    </row>
    <row r="190" spans="28:29" x14ac:dyDescent="0.2">
      <c r="AB190" s="20" t="e">
        <f t="shared" si="11"/>
        <v>#REF!</v>
      </c>
      <c r="AC190" s="80">
        <v>209</v>
      </c>
    </row>
    <row r="191" spans="28:29" x14ac:dyDescent="0.2">
      <c r="AB191" s="20" t="e">
        <f t="shared" si="11"/>
        <v>#REF!</v>
      </c>
      <c r="AC191" s="80">
        <v>209</v>
      </c>
    </row>
    <row r="192" spans="28:29" x14ac:dyDescent="0.2">
      <c r="AB192" s="20" t="e">
        <f t="shared" si="11"/>
        <v>#REF!</v>
      </c>
      <c r="AC192" s="80">
        <v>209</v>
      </c>
    </row>
    <row r="193" spans="28:29" x14ac:dyDescent="0.2">
      <c r="AB193" s="20" t="e">
        <f t="shared" si="11"/>
        <v>#REF!</v>
      </c>
      <c r="AC193" s="80">
        <v>209</v>
      </c>
    </row>
    <row r="194" spans="28:29" x14ac:dyDescent="0.2">
      <c r="AB194" s="20" t="e">
        <f t="shared" si="11"/>
        <v>#REF!</v>
      </c>
      <c r="AC194" s="80">
        <v>209</v>
      </c>
    </row>
    <row r="195" spans="28:29" x14ac:dyDescent="0.2">
      <c r="AB195" s="20" t="e">
        <f t="shared" si="11"/>
        <v>#REF!</v>
      </c>
      <c r="AC195" s="80">
        <v>209</v>
      </c>
    </row>
    <row r="196" spans="28:29" x14ac:dyDescent="0.2">
      <c r="AB196" s="20" t="e">
        <f t="shared" si="11"/>
        <v>#REF!</v>
      </c>
      <c r="AC196" s="80">
        <v>207</v>
      </c>
    </row>
    <row r="197" spans="28:29" x14ac:dyDescent="0.2">
      <c r="AB197" s="20" t="e">
        <f t="shared" si="11"/>
        <v>#REF!</v>
      </c>
      <c r="AC197" s="80">
        <v>207</v>
      </c>
    </row>
    <row r="198" spans="28:29" x14ac:dyDescent="0.2">
      <c r="AB198" s="20" t="e">
        <f t="shared" si="11"/>
        <v>#REF!</v>
      </c>
      <c r="AC198" s="80">
        <v>207</v>
      </c>
    </row>
    <row r="199" spans="28:29" x14ac:dyDescent="0.2">
      <c r="AB199" s="20" t="e">
        <f t="shared" si="11"/>
        <v>#REF!</v>
      </c>
      <c r="AC199" s="80">
        <v>207</v>
      </c>
    </row>
    <row r="200" spans="28:29" x14ac:dyDescent="0.2">
      <c r="AB200" s="20" t="e">
        <f t="shared" si="11"/>
        <v>#REF!</v>
      </c>
      <c r="AC200" s="80">
        <v>207</v>
      </c>
    </row>
    <row r="201" spans="28:29" x14ac:dyDescent="0.2">
      <c r="AB201" s="20" t="e">
        <f t="shared" si="11"/>
        <v>#REF!</v>
      </c>
      <c r="AC201" s="80">
        <v>207</v>
      </c>
    </row>
    <row r="202" spans="28:29" x14ac:dyDescent="0.2">
      <c r="AB202" s="20" t="e">
        <f t="shared" si="11"/>
        <v>#REF!</v>
      </c>
      <c r="AC202" s="80">
        <v>207</v>
      </c>
    </row>
    <row r="203" spans="28:29" x14ac:dyDescent="0.2">
      <c r="AB203" s="20" t="e">
        <f t="shared" si="11"/>
        <v>#REF!</v>
      </c>
      <c r="AC203" s="80">
        <v>207</v>
      </c>
    </row>
    <row r="204" spans="28:29" x14ac:dyDescent="0.2">
      <c r="AB204" s="20" t="e">
        <f t="shared" si="11"/>
        <v>#REF!</v>
      </c>
      <c r="AC204" s="80">
        <v>207</v>
      </c>
    </row>
    <row r="205" spans="28:29" x14ac:dyDescent="0.2">
      <c r="AB205" s="20" t="e">
        <f t="shared" si="11"/>
        <v>#REF!</v>
      </c>
      <c r="AC205" s="80">
        <v>207</v>
      </c>
    </row>
    <row r="206" spans="28:29" x14ac:dyDescent="0.2">
      <c r="AB206" s="20" t="e">
        <f t="shared" si="11"/>
        <v>#REF!</v>
      </c>
      <c r="AC206" s="80">
        <v>207</v>
      </c>
    </row>
    <row r="207" spans="28:29" x14ac:dyDescent="0.2">
      <c r="AB207" s="20" t="e">
        <f t="shared" si="11"/>
        <v>#REF!</v>
      </c>
      <c r="AC207" s="80">
        <v>207</v>
      </c>
    </row>
    <row r="208" spans="28:29" x14ac:dyDescent="0.2">
      <c r="AB208" s="20" t="e">
        <f t="shared" si="11"/>
        <v>#REF!</v>
      </c>
      <c r="AC208" s="80">
        <v>207</v>
      </c>
    </row>
    <row r="209" spans="28:29" x14ac:dyDescent="0.2">
      <c r="AB209" s="20" t="e">
        <f t="shared" ref="AB209:AB272" si="12">AB208+1</f>
        <v>#REF!</v>
      </c>
      <c r="AC209" s="80">
        <v>207</v>
      </c>
    </row>
    <row r="210" spans="28:29" x14ac:dyDescent="0.2">
      <c r="AB210" s="20" t="e">
        <f t="shared" si="12"/>
        <v>#REF!</v>
      </c>
      <c r="AC210" s="80">
        <v>207</v>
      </c>
    </row>
    <row r="211" spans="28:29" x14ac:dyDescent="0.2">
      <c r="AB211" s="20" t="e">
        <f t="shared" si="12"/>
        <v>#REF!</v>
      </c>
      <c r="AC211" s="80">
        <v>207</v>
      </c>
    </row>
    <row r="212" spans="28:29" x14ac:dyDescent="0.2">
      <c r="AB212" s="20" t="e">
        <f t="shared" si="12"/>
        <v>#REF!</v>
      </c>
      <c r="AC212" s="80">
        <v>207</v>
      </c>
    </row>
    <row r="213" spans="28:29" x14ac:dyDescent="0.2">
      <c r="AB213" s="20" t="e">
        <f t="shared" si="12"/>
        <v>#REF!</v>
      </c>
      <c r="AC213" s="80">
        <v>207</v>
      </c>
    </row>
    <row r="214" spans="28:29" x14ac:dyDescent="0.2">
      <c r="AB214" s="20" t="e">
        <f t="shared" si="12"/>
        <v>#REF!</v>
      </c>
      <c r="AC214" s="80">
        <v>207</v>
      </c>
    </row>
    <row r="215" spans="28:29" x14ac:dyDescent="0.2">
      <c r="AB215" s="20" t="e">
        <f t="shared" si="12"/>
        <v>#REF!</v>
      </c>
      <c r="AC215" s="80">
        <v>207</v>
      </c>
    </row>
    <row r="216" spans="28:29" x14ac:dyDescent="0.2">
      <c r="AB216" s="20" t="e">
        <f t="shared" si="12"/>
        <v>#REF!</v>
      </c>
      <c r="AC216" s="80">
        <v>206</v>
      </c>
    </row>
    <row r="217" spans="28:29" x14ac:dyDescent="0.2">
      <c r="AB217" s="20" t="e">
        <f t="shared" si="12"/>
        <v>#REF!</v>
      </c>
      <c r="AC217" s="80">
        <v>206</v>
      </c>
    </row>
    <row r="218" spans="28:29" x14ac:dyDescent="0.2">
      <c r="AB218" s="20" t="e">
        <f t="shared" si="12"/>
        <v>#REF!</v>
      </c>
      <c r="AC218" s="80">
        <v>206</v>
      </c>
    </row>
    <row r="219" spans="28:29" x14ac:dyDescent="0.2">
      <c r="AB219" s="20" t="e">
        <f t="shared" si="12"/>
        <v>#REF!</v>
      </c>
      <c r="AC219" s="80">
        <v>206</v>
      </c>
    </row>
    <row r="220" spans="28:29" x14ac:dyDescent="0.2">
      <c r="AB220" s="20" t="e">
        <f t="shared" si="12"/>
        <v>#REF!</v>
      </c>
      <c r="AC220" s="80">
        <v>206</v>
      </c>
    </row>
    <row r="221" spans="28:29" x14ac:dyDescent="0.2">
      <c r="AB221" s="20" t="e">
        <f t="shared" si="12"/>
        <v>#REF!</v>
      </c>
      <c r="AC221" s="80">
        <v>206</v>
      </c>
    </row>
    <row r="222" spans="28:29" x14ac:dyDescent="0.2">
      <c r="AB222" s="20" t="e">
        <f t="shared" si="12"/>
        <v>#REF!</v>
      </c>
      <c r="AC222" s="80">
        <v>206</v>
      </c>
    </row>
    <row r="223" spans="28:29" x14ac:dyDescent="0.2">
      <c r="AB223" s="20" t="e">
        <f t="shared" si="12"/>
        <v>#REF!</v>
      </c>
      <c r="AC223" s="80">
        <v>206</v>
      </c>
    </row>
    <row r="224" spans="28:29" x14ac:dyDescent="0.2">
      <c r="AB224" s="20" t="e">
        <f t="shared" si="12"/>
        <v>#REF!</v>
      </c>
      <c r="AC224" s="80">
        <v>206</v>
      </c>
    </row>
    <row r="225" spans="28:29" x14ac:dyDescent="0.2">
      <c r="AB225" s="20" t="e">
        <f t="shared" si="12"/>
        <v>#REF!</v>
      </c>
      <c r="AC225" s="80">
        <v>206</v>
      </c>
    </row>
    <row r="226" spans="28:29" x14ac:dyDescent="0.2">
      <c r="AB226" s="20" t="e">
        <f t="shared" si="12"/>
        <v>#REF!</v>
      </c>
      <c r="AC226" s="80">
        <v>206</v>
      </c>
    </row>
    <row r="227" spans="28:29" x14ac:dyDescent="0.2">
      <c r="AB227" s="20" t="e">
        <f t="shared" si="12"/>
        <v>#REF!</v>
      </c>
      <c r="AC227" s="80">
        <v>206</v>
      </c>
    </row>
    <row r="228" spans="28:29" x14ac:dyDescent="0.2">
      <c r="AB228" s="20" t="e">
        <f t="shared" si="12"/>
        <v>#REF!</v>
      </c>
      <c r="AC228" s="80">
        <v>206</v>
      </c>
    </row>
    <row r="229" spans="28:29" x14ac:dyDescent="0.2">
      <c r="AB229" s="20" t="e">
        <f t="shared" si="12"/>
        <v>#REF!</v>
      </c>
      <c r="AC229" s="80">
        <v>206</v>
      </c>
    </row>
    <row r="230" spans="28:29" x14ac:dyDescent="0.2">
      <c r="AB230" s="20" t="e">
        <f t="shared" si="12"/>
        <v>#REF!</v>
      </c>
      <c r="AC230" s="80">
        <v>206</v>
      </c>
    </row>
    <row r="231" spans="28:29" x14ac:dyDescent="0.2">
      <c r="AB231" s="20" t="e">
        <f t="shared" si="12"/>
        <v>#REF!</v>
      </c>
      <c r="AC231" s="80">
        <v>206</v>
      </c>
    </row>
    <row r="232" spans="28:29" x14ac:dyDescent="0.2">
      <c r="AB232" s="20" t="e">
        <f t="shared" si="12"/>
        <v>#REF!</v>
      </c>
      <c r="AC232" s="80">
        <v>206</v>
      </c>
    </row>
    <row r="233" spans="28:29" x14ac:dyDescent="0.2">
      <c r="AB233" s="20" t="e">
        <f t="shared" si="12"/>
        <v>#REF!</v>
      </c>
      <c r="AC233" s="80">
        <v>206</v>
      </c>
    </row>
    <row r="234" spans="28:29" x14ac:dyDescent="0.2">
      <c r="AB234" s="20" t="e">
        <f t="shared" si="12"/>
        <v>#REF!</v>
      </c>
      <c r="AC234" s="80">
        <v>206</v>
      </c>
    </row>
    <row r="235" spans="28:29" x14ac:dyDescent="0.2">
      <c r="AB235" s="20" t="e">
        <f t="shared" si="12"/>
        <v>#REF!</v>
      </c>
      <c r="AC235" s="80">
        <v>206</v>
      </c>
    </row>
    <row r="236" spans="28:29" x14ac:dyDescent="0.2">
      <c r="AB236" s="20" t="e">
        <f t="shared" si="12"/>
        <v>#REF!</v>
      </c>
      <c r="AC236" s="80">
        <v>205</v>
      </c>
    </row>
    <row r="237" spans="28:29" x14ac:dyDescent="0.2">
      <c r="AB237" s="20" t="e">
        <f t="shared" si="12"/>
        <v>#REF!</v>
      </c>
      <c r="AC237" s="80">
        <v>205</v>
      </c>
    </row>
    <row r="238" spans="28:29" x14ac:dyDescent="0.2">
      <c r="AB238" s="20" t="e">
        <f t="shared" si="12"/>
        <v>#REF!</v>
      </c>
      <c r="AC238" s="80">
        <v>205</v>
      </c>
    </row>
    <row r="239" spans="28:29" x14ac:dyDescent="0.2">
      <c r="AB239" s="20" t="e">
        <f t="shared" si="12"/>
        <v>#REF!</v>
      </c>
      <c r="AC239" s="80">
        <v>205</v>
      </c>
    </row>
    <row r="240" spans="28:29" x14ac:dyDescent="0.2">
      <c r="AB240" s="20" t="e">
        <f t="shared" si="12"/>
        <v>#REF!</v>
      </c>
      <c r="AC240" s="80">
        <v>205</v>
      </c>
    </row>
    <row r="241" spans="28:29" x14ac:dyDescent="0.2">
      <c r="AB241" s="20" t="e">
        <f t="shared" si="12"/>
        <v>#REF!</v>
      </c>
      <c r="AC241" s="80">
        <v>205</v>
      </c>
    </row>
    <row r="242" spans="28:29" x14ac:dyDescent="0.2">
      <c r="AB242" s="20" t="e">
        <f t="shared" si="12"/>
        <v>#REF!</v>
      </c>
      <c r="AC242" s="80">
        <v>205</v>
      </c>
    </row>
    <row r="243" spans="28:29" x14ac:dyDescent="0.2">
      <c r="AB243" s="20" t="e">
        <f t="shared" si="12"/>
        <v>#REF!</v>
      </c>
      <c r="AC243" s="80">
        <v>205</v>
      </c>
    </row>
    <row r="244" spans="28:29" x14ac:dyDescent="0.2">
      <c r="AB244" s="20" t="e">
        <f t="shared" si="12"/>
        <v>#REF!</v>
      </c>
      <c r="AC244" s="80">
        <v>205</v>
      </c>
    </row>
    <row r="245" spans="28:29" x14ac:dyDescent="0.2">
      <c r="AB245" s="20" t="e">
        <f t="shared" si="12"/>
        <v>#REF!</v>
      </c>
      <c r="AC245" s="80">
        <v>205</v>
      </c>
    </row>
    <row r="246" spans="28:29" x14ac:dyDescent="0.2">
      <c r="AB246" s="20" t="e">
        <f t="shared" si="12"/>
        <v>#REF!</v>
      </c>
      <c r="AC246" s="80">
        <v>205</v>
      </c>
    </row>
    <row r="247" spans="28:29" x14ac:dyDescent="0.2">
      <c r="AB247" s="20" t="e">
        <f t="shared" si="12"/>
        <v>#REF!</v>
      </c>
      <c r="AC247" s="80">
        <v>205</v>
      </c>
    </row>
    <row r="248" spans="28:29" x14ac:dyDescent="0.2">
      <c r="AB248" s="20" t="e">
        <f t="shared" si="12"/>
        <v>#REF!</v>
      </c>
      <c r="AC248" s="80">
        <v>205</v>
      </c>
    </row>
    <row r="249" spans="28:29" x14ac:dyDescent="0.2">
      <c r="AB249" s="20" t="e">
        <f t="shared" si="12"/>
        <v>#REF!</v>
      </c>
      <c r="AC249" s="80">
        <v>205</v>
      </c>
    </row>
    <row r="250" spans="28:29" x14ac:dyDescent="0.2">
      <c r="AB250" s="20" t="e">
        <f t="shared" si="12"/>
        <v>#REF!</v>
      </c>
      <c r="AC250" s="80">
        <v>205</v>
      </c>
    </row>
    <row r="251" spans="28:29" x14ac:dyDescent="0.2">
      <c r="AB251" s="20" t="e">
        <f t="shared" si="12"/>
        <v>#REF!</v>
      </c>
      <c r="AC251" s="80">
        <v>205</v>
      </c>
    </row>
    <row r="252" spans="28:29" x14ac:dyDescent="0.2">
      <c r="AB252" s="20" t="e">
        <f t="shared" si="12"/>
        <v>#REF!</v>
      </c>
      <c r="AC252" s="80">
        <v>205</v>
      </c>
    </row>
    <row r="253" spans="28:29" x14ac:dyDescent="0.2">
      <c r="AB253" s="20" t="e">
        <f t="shared" si="12"/>
        <v>#REF!</v>
      </c>
      <c r="AC253" s="80">
        <v>205</v>
      </c>
    </row>
    <row r="254" spans="28:29" x14ac:dyDescent="0.2">
      <c r="AB254" s="20" t="e">
        <f t="shared" si="12"/>
        <v>#REF!</v>
      </c>
      <c r="AC254" s="80">
        <v>205</v>
      </c>
    </row>
    <row r="255" spans="28:29" x14ac:dyDescent="0.2">
      <c r="AB255" s="20" t="e">
        <f t="shared" si="12"/>
        <v>#REF!</v>
      </c>
      <c r="AC255" s="80">
        <v>205</v>
      </c>
    </row>
    <row r="256" spans="28:29" x14ac:dyDescent="0.2">
      <c r="AB256" s="20" t="e">
        <f t="shared" si="12"/>
        <v>#REF!</v>
      </c>
      <c r="AC256" s="80">
        <v>204</v>
      </c>
    </row>
    <row r="257" spans="28:29" x14ac:dyDescent="0.2">
      <c r="AB257" s="20" t="e">
        <f t="shared" si="12"/>
        <v>#REF!</v>
      </c>
      <c r="AC257" s="80">
        <v>204</v>
      </c>
    </row>
    <row r="258" spans="28:29" x14ac:dyDescent="0.2">
      <c r="AB258" s="20" t="e">
        <f t="shared" si="12"/>
        <v>#REF!</v>
      </c>
      <c r="AC258" s="80">
        <v>204</v>
      </c>
    </row>
    <row r="259" spans="28:29" x14ac:dyDescent="0.2">
      <c r="AB259" s="20" t="e">
        <f t="shared" si="12"/>
        <v>#REF!</v>
      </c>
      <c r="AC259" s="80">
        <v>204</v>
      </c>
    </row>
    <row r="260" spans="28:29" x14ac:dyDescent="0.2">
      <c r="AB260" s="20" t="e">
        <f t="shared" si="12"/>
        <v>#REF!</v>
      </c>
      <c r="AC260" s="80">
        <v>204</v>
      </c>
    </row>
    <row r="261" spans="28:29" x14ac:dyDescent="0.2">
      <c r="AB261" s="20" t="e">
        <f t="shared" si="12"/>
        <v>#REF!</v>
      </c>
      <c r="AC261" s="80">
        <v>204</v>
      </c>
    </row>
    <row r="262" spans="28:29" x14ac:dyDescent="0.2">
      <c r="AB262" s="20" t="e">
        <f t="shared" si="12"/>
        <v>#REF!</v>
      </c>
      <c r="AC262" s="80">
        <v>204</v>
      </c>
    </row>
    <row r="263" spans="28:29" x14ac:dyDescent="0.2">
      <c r="AB263" s="20" t="e">
        <f t="shared" si="12"/>
        <v>#REF!</v>
      </c>
      <c r="AC263" s="80">
        <v>204</v>
      </c>
    </row>
    <row r="264" spans="28:29" x14ac:dyDescent="0.2">
      <c r="AB264" s="20" t="e">
        <f t="shared" si="12"/>
        <v>#REF!</v>
      </c>
      <c r="AC264" s="80">
        <v>204</v>
      </c>
    </row>
    <row r="265" spans="28:29" x14ac:dyDescent="0.2">
      <c r="AB265" s="20" t="e">
        <f t="shared" si="12"/>
        <v>#REF!</v>
      </c>
      <c r="AC265" s="80">
        <v>204</v>
      </c>
    </row>
    <row r="266" spans="28:29" x14ac:dyDescent="0.2">
      <c r="AB266" s="20" t="e">
        <f t="shared" si="12"/>
        <v>#REF!</v>
      </c>
      <c r="AC266" s="80">
        <v>204</v>
      </c>
    </row>
    <row r="267" spans="28:29" x14ac:dyDescent="0.2">
      <c r="AB267" s="20" t="e">
        <f t="shared" si="12"/>
        <v>#REF!</v>
      </c>
      <c r="AC267" s="80">
        <v>204</v>
      </c>
    </row>
    <row r="268" spans="28:29" x14ac:dyDescent="0.2">
      <c r="AB268" s="20" t="e">
        <f t="shared" si="12"/>
        <v>#REF!</v>
      </c>
      <c r="AC268" s="80">
        <v>204</v>
      </c>
    </row>
    <row r="269" spans="28:29" x14ac:dyDescent="0.2">
      <c r="AB269" s="20" t="e">
        <f t="shared" si="12"/>
        <v>#REF!</v>
      </c>
      <c r="AC269" s="80">
        <v>204</v>
      </c>
    </row>
    <row r="270" spans="28:29" x14ac:dyDescent="0.2">
      <c r="AB270" s="20" t="e">
        <f t="shared" si="12"/>
        <v>#REF!</v>
      </c>
      <c r="AC270" s="80">
        <v>204</v>
      </c>
    </row>
    <row r="271" spans="28:29" x14ac:dyDescent="0.2">
      <c r="AB271" s="20" t="e">
        <f t="shared" si="12"/>
        <v>#REF!</v>
      </c>
      <c r="AC271" s="80">
        <v>204</v>
      </c>
    </row>
    <row r="272" spans="28:29" x14ac:dyDescent="0.2">
      <c r="AB272" s="20" t="e">
        <f t="shared" si="12"/>
        <v>#REF!</v>
      </c>
      <c r="AC272" s="80">
        <v>204</v>
      </c>
    </row>
    <row r="273" spans="28:29" x14ac:dyDescent="0.2">
      <c r="AB273" s="20" t="e">
        <f t="shared" ref="AB273:AB336" si="13">AB272+1</f>
        <v>#REF!</v>
      </c>
      <c r="AC273" s="80">
        <v>204</v>
      </c>
    </row>
    <row r="274" spans="28:29" x14ac:dyDescent="0.2">
      <c r="AB274" s="20" t="e">
        <f t="shared" si="13"/>
        <v>#REF!</v>
      </c>
      <c r="AC274" s="80">
        <v>204</v>
      </c>
    </row>
    <row r="275" spans="28:29" x14ac:dyDescent="0.2">
      <c r="AB275" s="20" t="e">
        <f t="shared" si="13"/>
        <v>#REF!</v>
      </c>
      <c r="AC275" s="80">
        <v>204</v>
      </c>
    </row>
    <row r="276" spans="28:29" x14ac:dyDescent="0.2">
      <c r="AB276" s="20" t="e">
        <f t="shared" si="13"/>
        <v>#REF!</v>
      </c>
    </row>
    <row r="277" spans="28:29" x14ac:dyDescent="0.2">
      <c r="AB277" s="20" t="e">
        <f t="shared" si="13"/>
        <v>#REF!</v>
      </c>
    </row>
    <row r="278" spans="28:29" x14ac:dyDescent="0.2">
      <c r="AB278" s="20" t="e">
        <f t="shared" si="13"/>
        <v>#REF!</v>
      </c>
    </row>
    <row r="279" spans="28:29" x14ac:dyDescent="0.2">
      <c r="AB279" s="20" t="e">
        <f t="shared" si="13"/>
        <v>#REF!</v>
      </c>
    </row>
    <row r="280" spans="28:29" x14ac:dyDescent="0.2">
      <c r="AB280" s="20" t="e">
        <f t="shared" si="13"/>
        <v>#REF!</v>
      </c>
    </row>
    <row r="281" spans="28:29" x14ac:dyDescent="0.2">
      <c r="AB281" s="20" t="e">
        <f t="shared" si="13"/>
        <v>#REF!</v>
      </c>
    </row>
    <row r="282" spans="28:29" x14ac:dyDescent="0.2">
      <c r="AB282" s="20" t="e">
        <f t="shared" si="13"/>
        <v>#REF!</v>
      </c>
    </row>
    <row r="283" spans="28:29" x14ac:dyDescent="0.2">
      <c r="AB283" s="20" t="e">
        <f t="shared" si="13"/>
        <v>#REF!</v>
      </c>
    </row>
    <row r="284" spans="28:29" x14ac:dyDescent="0.2">
      <c r="AB284" s="20" t="e">
        <f t="shared" si="13"/>
        <v>#REF!</v>
      </c>
    </row>
    <row r="285" spans="28:29" x14ac:dyDescent="0.2">
      <c r="AB285" s="20" t="e">
        <f t="shared" si="13"/>
        <v>#REF!</v>
      </c>
    </row>
    <row r="286" spans="28:29" x14ac:dyDescent="0.2">
      <c r="AB286" s="20" t="e">
        <f t="shared" si="13"/>
        <v>#REF!</v>
      </c>
    </row>
    <row r="287" spans="28:29" x14ac:dyDescent="0.2">
      <c r="AB287" s="20" t="e">
        <f t="shared" si="13"/>
        <v>#REF!</v>
      </c>
    </row>
    <row r="288" spans="28:29" x14ac:dyDescent="0.2">
      <c r="AB288" s="20" t="e">
        <f t="shared" si="13"/>
        <v>#REF!</v>
      </c>
    </row>
    <row r="289" spans="28:28" x14ac:dyDescent="0.2">
      <c r="AB289" s="20" t="e">
        <f t="shared" si="13"/>
        <v>#REF!</v>
      </c>
    </row>
    <row r="290" spans="28:28" x14ac:dyDescent="0.2">
      <c r="AB290" s="20" t="e">
        <f t="shared" si="13"/>
        <v>#REF!</v>
      </c>
    </row>
    <row r="291" spans="28:28" x14ac:dyDescent="0.2">
      <c r="AB291" s="20" t="e">
        <f t="shared" si="13"/>
        <v>#REF!</v>
      </c>
    </row>
    <row r="292" spans="28:28" x14ac:dyDescent="0.2">
      <c r="AB292" s="20" t="e">
        <f t="shared" si="13"/>
        <v>#REF!</v>
      </c>
    </row>
    <row r="293" spans="28:28" x14ac:dyDescent="0.2">
      <c r="AB293" s="20" t="e">
        <f t="shared" si="13"/>
        <v>#REF!</v>
      </c>
    </row>
    <row r="294" spans="28:28" x14ac:dyDescent="0.2">
      <c r="AB294" s="20" t="e">
        <f t="shared" si="13"/>
        <v>#REF!</v>
      </c>
    </row>
    <row r="295" spans="28:28" x14ac:dyDescent="0.2">
      <c r="AB295" s="20" t="e">
        <f t="shared" si="13"/>
        <v>#REF!</v>
      </c>
    </row>
    <row r="296" spans="28:28" x14ac:dyDescent="0.2">
      <c r="AB296" s="20" t="e">
        <f t="shared" si="13"/>
        <v>#REF!</v>
      </c>
    </row>
    <row r="297" spans="28:28" x14ac:dyDescent="0.2">
      <c r="AB297" s="20" t="e">
        <f t="shared" si="13"/>
        <v>#REF!</v>
      </c>
    </row>
    <row r="298" spans="28:28" x14ac:dyDescent="0.2">
      <c r="AB298" s="20" t="e">
        <f t="shared" si="13"/>
        <v>#REF!</v>
      </c>
    </row>
    <row r="299" spans="28:28" x14ac:dyDescent="0.2">
      <c r="AB299" s="20" t="e">
        <f t="shared" si="13"/>
        <v>#REF!</v>
      </c>
    </row>
    <row r="300" spans="28:28" x14ac:dyDescent="0.2">
      <c r="AB300" s="20" t="e">
        <f t="shared" si="13"/>
        <v>#REF!</v>
      </c>
    </row>
    <row r="301" spans="28:28" x14ac:dyDescent="0.2">
      <c r="AB301" s="20" t="e">
        <f t="shared" si="13"/>
        <v>#REF!</v>
      </c>
    </row>
    <row r="302" spans="28:28" x14ac:dyDescent="0.2">
      <c r="AB302" s="20" t="e">
        <f t="shared" si="13"/>
        <v>#REF!</v>
      </c>
    </row>
    <row r="303" spans="28:28" x14ac:dyDescent="0.2">
      <c r="AB303" s="20" t="e">
        <f t="shared" si="13"/>
        <v>#REF!</v>
      </c>
    </row>
    <row r="304" spans="28:28" x14ac:dyDescent="0.2">
      <c r="AB304" s="20" t="e">
        <f t="shared" si="13"/>
        <v>#REF!</v>
      </c>
    </row>
    <row r="305" spans="28:28" x14ac:dyDescent="0.2">
      <c r="AB305" s="20" t="e">
        <f t="shared" si="13"/>
        <v>#REF!</v>
      </c>
    </row>
    <row r="306" spans="28:28" x14ac:dyDescent="0.2">
      <c r="AB306" s="20" t="e">
        <f t="shared" si="13"/>
        <v>#REF!</v>
      </c>
    </row>
    <row r="307" spans="28:28" x14ac:dyDescent="0.2">
      <c r="AB307" s="20" t="e">
        <f t="shared" si="13"/>
        <v>#REF!</v>
      </c>
    </row>
    <row r="308" spans="28:28" x14ac:dyDescent="0.2">
      <c r="AB308" s="20" t="e">
        <f t="shared" si="13"/>
        <v>#REF!</v>
      </c>
    </row>
    <row r="309" spans="28:28" x14ac:dyDescent="0.2">
      <c r="AB309" s="20" t="e">
        <f t="shared" si="13"/>
        <v>#REF!</v>
      </c>
    </row>
    <row r="310" spans="28:28" x14ac:dyDescent="0.2">
      <c r="AB310" s="20" t="e">
        <f t="shared" si="13"/>
        <v>#REF!</v>
      </c>
    </row>
    <row r="311" spans="28:28" x14ac:dyDescent="0.2">
      <c r="AB311" s="20" t="e">
        <f t="shared" si="13"/>
        <v>#REF!</v>
      </c>
    </row>
    <row r="312" spans="28:28" x14ac:dyDescent="0.2">
      <c r="AB312" s="20" t="e">
        <f t="shared" si="13"/>
        <v>#REF!</v>
      </c>
    </row>
    <row r="313" spans="28:28" x14ac:dyDescent="0.2">
      <c r="AB313" s="20" t="e">
        <f t="shared" si="13"/>
        <v>#REF!</v>
      </c>
    </row>
    <row r="314" spans="28:28" x14ac:dyDescent="0.2">
      <c r="AB314" s="20" t="e">
        <f t="shared" si="13"/>
        <v>#REF!</v>
      </c>
    </row>
    <row r="315" spans="28:28" x14ac:dyDescent="0.2">
      <c r="AB315" s="20" t="e">
        <f t="shared" si="13"/>
        <v>#REF!</v>
      </c>
    </row>
    <row r="316" spans="28:28" x14ac:dyDescent="0.2">
      <c r="AB316" s="20" t="e">
        <f t="shared" si="13"/>
        <v>#REF!</v>
      </c>
    </row>
    <row r="317" spans="28:28" x14ac:dyDescent="0.2">
      <c r="AB317" s="20" t="e">
        <f t="shared" si="13"/>
        <v>#REF!</v>
      </c>
    </row>
    <row r="318" spans="28:28" x14ac:dyDescent="0.2">
      <c r="AB318" s="20" t="e">
        <f t="shared" si="13"/>
        <v>#REF!</v>
      </c>
    </row>
    <row r="319" spans="28:28" x14ac:dyDescent="0.2">
      <c r="AB319" s="20" t="e">
        <f t="shared" si="13"/>
        <v>#REF!</v>
      </c>
    </row>
    <row r="320" spans="28:28" x14ac:dyDescent="0.2">
      <c r="AB320" s="20" t="e">
        <f t="shared" si="13"/>
        <v>#REF!</v>
      </c>
    </row>
    <row r="321" spans="28:28" x14ac:dyDescent="0.2">
      <c r="AB321" s="20" t="e">
        <f t="shared" si="13"/>
        <v>#REF!</v>
      </c>
    </row>
    <row r="322" spans="28:28" x14ac:dyDescent="0.2">
      <c r="AB322" s="20" t="e">
        <f t="shared" si="13"/>
        <v>#REF!</v>
      </c>
    </row>
    <row r="323" spans="28:28" x14ac:dyDescent="0.2">
      <c r="AB323" s="20" t="e">
        <f t="shared" si="13"/>
        <v>#REF!</v>
      </c>
    </row>
    <row r="324" spans="28:28" x14ac:dyDescent="0.2">
      <c r="AB324" s="20" t="e">
        <f t="shared" si="13"/>
        <v>#REF!</v>
      </c>
    </row>
    <row r="325" spans="28:28" x14ac:dyDescent="0.2">
      <c r="AB325" s="20" t="e">
        <f t="shared" si="13"/>
        <v>#REF!</v>
      </c>
    </row>
    <row r="326" spans="28:28" x14ac:dyDescent="0.2">
      <c r="AB326" s="20" t="e">
        <f t="shared" si="13"/>
        <v>#REF!</v>
      </c>
    </row>
    <row r="327" spans="28:28" x14ac:dyDescent="0.2">
      <c r="AB327" s="20" t="e">
        <f t="shared" si="13"/>
        <v>#REF!</v>
      </c>
    </row>
    <row r="328" spans="28:28" x14ac:dyDescent="0.2">
      <c r="AB328" s="20" t="e">
        <f t="shared" si="13"/>
        <v>#REF!</v>
      </c>
    </row>
    <row r="329" spans="28:28" x14ac:dyDescent="0.2">
      <c r="AB329" s="20" t="e">
        <f t="shared" si="13"/>
        <v>#REF!</v>
      </c>
    </row>
    <row r="330" spans="28:28" x14ac:dyDescent="0.2">
      <c r="AB330" s="20" t="e">
        <f t="shared" si="13"/>
        <v>#REF!</v>
      </c>
    </row>
    <row r="331" spans="28:28" x14ac:dyDescent="0.2">
      <c r="AB331" s="20" t="e">
        <f t="shared" si="13"/>
        <v>#REF!</v>
      </c>
    </row>
    <row r="332" spans="28:28" x14ac:dyDescent="0.2">
      <c r="AB332" s="20" t="e">
        <f t="shared" si="13"/>
        <v>#REF!</v>
      </c>
    </row>
    <row r="333" spans="28:28" x14ac:dyDescent="0.2">
      <c r="AB333" s="20" t="e">
        <f t="shared" si="13"/>
        <v>#REF!</v>
      </c>
    </row>
    <row r="334" spans="28:28" x14ac:dyDescent="0.2">
      <c r="AB334" s="20" t="e">
        <f t="shared" si="13"/>
        <v>#REF!</v>
      </c>
    </row>
    <row r="335" spans="28:28" x14ac:dyDescent="0.2">
      <c r="AB335" s="20" t="e">
        <f t="shared" si="13"/>
        <v>#REF!</v>
      </c>
    </row>
    <row r="336" spans="28:28" x14ac:dyDescent="0.2">
      <c r="AB336" s="20" t="e">
        <f t="shared" si="13"/>
        <v>#REF!</v>
      </c>
    </row>
    <row r="337" spans="28:28" x14ac:dyDescent="0.2">
      <c r="AB337" s="20" t="e">
        <f t="shared" ref="AB337:AB400" si="14">AB336+1</f>
        <v>#REF!</v>
      </c>
    </row>
    <row r="338" spans="28:28" x14ac:dyDescent="0.2">
      <c r="AB338" s="20" t="e">
        <f t="shared" si="14"/>
        <v>#REF!</v>
      </c>
    </row>
    <row r="339" spans="28:28" x14ac:dyDescent="0.2">
      <c r="AB339" s="20" t="e">
        <f t="shared" si="14"/>
        <v>#REF!</v>
      </c>
    </row>
    <row r="340" spans="28:28" x14ac:dyDescent="0.2">
      <c r="AB340" s="20" t="e">
        <f t="shared" si="14"/>
        <v>#REF!</v>
      </c>
    </row>
    <row r="341" spans="28:28" x14ac:dyDescent="0.2">
      <c r="AB341" s="20" t="e">
        <f t="shared" si="14"/>
        <v>#REF!</v>
      </c>
    </row>
    <row r="342" spans="28:28" x14ac:dyDescent="0.2">
      <c r="AB342" s="20" t="e">
        <f t="shared" si="14"/>
        <v>#REF!</v>
      </c>
    </row>
    <row r="343" spans="28:28" x14ac:dyDescent="0.2">
      <c r="AB343" s="20" t="e">
        <f t="shared" si="14"/>
        <v>#REF!</v>
      </c>
    </row>
    <row r="344" spans="28:28" x14ac:dyDescent="0.2">
      <c r="AB344" s="20" t="e">
        <f t="shared" si="14"/>
        <v>#REF!</v>
      </c>
    </row>
    <row r="345" spans="28:28" x14ac:dyDescent="0.2">
      <c r="AB345" s="20" t="e">
        <f t="shared" si="14"/>
        <v>#REF!</v>
      </c>
    </row>
    <row r="346" spans="28:28" x14ac:dyDescent="0.2">
      <c r="AB346" s="20" t="e">
        <f t="shared" si="14"/>
        <v>#REF!</v>
      </c>
    </row>
    <row r="347" spans="28:28" x14ac:dyDescent="0.2">
      <c r="AB347" s="20" t="e">
        <f t="shared" si="14"/>
        <v>#REF!</v>
      </c>
    </row>
    <row r="348" spans="28:28" x14ac:dyDescent="0.2">
      <c r="AB348" s="20" t="e">
        <f t="shared" si="14"/>
        <v>#REF!</v>
      </c>
    </row>
    <row r="349" spans="28:28" x14ac:dyDescent="0.2">
      <c r="AB349" s="20" t="e">
        <f t="shared" si="14"/>
        <v>#REF!</v>
      </c>
    </row>
    <row r="350" spans="28:28" x14ac:dyDescent="0.2">
      <c r="AB350" s="20" t="e">
        <f t="shared" si="14"/>
        <v>#REF!</v>
      </c>
    </row>
    <row r="351" spans="28:28" x14ac:dyDescent="0.2">
      <c r="AB351" s="20" t="e">
        <f t="shared" si="14"/>
        <v>#REF!</v>
      </c>
    </row>
    <row r="352" spans="28:28" x14ac:dyDescent="0.2">
      <c r="AB352" s="20" t="e">
        <f t="shared" si="14"/>
        <v>#REF!</v>
      </c>
    </row>
    <row r="353" spans="28:28" x14ac:dyDescent="0.2">
      <c r="AB353" s="20" t="e">
        <f t="shared" si="14"/>
        <v>#REF!</v>
      </c>
    </row>
    <row r="354" spans="28:28" x14ac:dyDescent="0.2">
      <c r="AB354" s="20" t="e">
        <f t="shared" si="14"/>
        <v>#REF!</v>
      </c>
    </row>
    <row r="355" spans="28:28" x14ac:dyDescent="0.2">
      <c r="AB355" s="20" t="e">
        <f t="shared" si="14"/>
        <v>#REF!</v>
      </c>
    </row>
    <row r="356" spans="28:28" x14ac:dyDescent="0.2">
      <c r="AB356" s="20" t="e">
        <f t="shared" si="14"/>
        <v>#REF!</v>
      </c>
    </row>
    <row r="357" spans="28:28" x14ac:dyDescent="0.2">
      <c r="AB357" s="20" t="e">
        <f t="shared" si="14"/>
        <v>#REF!</v>
      </c>
    </row>
    <row r="358" spans="28:28" x14ac:dyDescent="0.2">
      <c r="AB358" s="20" t="e">
        <f t="shared" si="14"/>
        <v>#REF!</v>
      </c>
    </row>
    <row r="359" spans="28:28" x14ac:dyDescent="0.2">
      <c r="AB359" s="20" t="e">
        <f t="shared" si="14"/>
        <v>#REF!</v>
      </c>
    </row>
    <row r="360" spans="28:28" x14ac:dyDescent="0.2">
      <c r="AB360" s="20" t="e">
        <f t="shared" si="14"/>
        <v>#REF!</v>
      </c>
    </row>
    <row r="361" spans="28:28" x14ac:dyDescent="0.2">
      <c r="AB361" s="20" t="e">
        <f t="shared" si="14"/>
        <v>#REF!</v>
      </c>
    </row>
    <row r="362" spans="28:28" x14ac:dyDescent="0.2">
      <c r="AB362" s="20" t="e">
        <f t="shared" si="14"/>
        <v>#REF!</v>
      </c>
    </row>
    <row r="363" spans="28:28" x14ac:dyDescent="0.2">
      <c r="AB363" s="20" t="e">
        <f t="shared" si="14"/>
        <v>#REF!</v>
      </c>
    </row>
    <row r="364" spans="28:28" x14ac:dyDescent="0.2">
      <c r="AB364" s="20" t="e">
        <f t="shared" si="14"/>
        <v>#REF!</v>
      </c>
    </row>
    <row r="365" spans="28:28" x14ac:dyDescent="0.2">
      <c r="AB365" s="20" t="e">
        <f t="shared" si="14"/>
        <v>#REF!</v>
      </c>
    </row>
    <row r="366" spans="28:28" x14ac:dyDescent="0.2">
      <c r="AB366" s="20" t="e">
        <f t="shared" si="14"/>
        <v>#REF!</v>
      </c>
    </row>
    <row r="367" spans="28:28" x14ac:dyDescent="0.2">
      <c r="AB367" s="20" t="e">
        <f t="shared" si="14"/>
        <v>#REF!</v>
      </c>
    </row>
    <row r="368" spans="28:28" x14ac:dyDescent="0.2">
      <c r="AB368" s="20" t="e">
        <f t="shared" si="14"/>
        <v>#REF!</v>
      </c>
    </row>
    <row r="369" spans="28:28" x14ac:dyDescent="0.2">
      <c r="AB369" s="20" t="e">
        <f t="shared" si="14"/>
        <v>#REF!</v>
      </c>
    </row>
    <row r="370" spans="28:28" x14ac:dyDescent="0.2">
      <c r="AB370" s="20" t="e">
        <f t="shared" si="14"/>
        <v>#REF!</v>
      </c>
    </row>
    <row r="371" spans="28:28" x14ac:dyDescent="0.2">
      <c r="AB371" s="20" t="e">
        <f t="shared" si="14"/>
        <v>#REF!</v>
      </c>
    </row>
    <row r="372" spans="28:28" x14ac:dyDescent="0.2">
      <c r="AB372" s="20" t="e">
        <f t="shared" si="14"/>
        <v>#REF!</v>
      </c>
    </row>
    <row r="373" spans="28:28" x14ac:dyDescent="0.2">
      <c r="AB373" s="20" t="e">
        <f t="shared" si="14"/>
        <v>#REF!</v>
      </c>
    </row>
    <row r="374" spans="28:28" x14ac:dyDescent="0.2">
      <c r="AB374" s="20" t="e">
        <f t="shared" si="14"/>
        <v>#REF!</v>
      </c>
    </row>
    <row r="375" spans="28:28" x14ac:dyDescent="0.2">
      <c r="AB375" s="20" t="e">
        <f t="shared" si="14"/>
        <v>#REF!</v>
      </c>
    </row>
    <row r="376" spans="28:28" x14ac:dyDescent="0.2">
      <c r="AB376" s="20" t="e">
        <f t="shared" si="14"/>
        <v>#REF!</v>
      </c>
    </row>
    <row r="377" spans="28:28" x14ac:dyDescent="0.2">
      <c r="AB377" s="20" t="e">
        <f t="shared" si="14"/>
        <v>#REF!</v>
      </c>
    </row>
    <row r="378" spans="28:28" x14ac:dyDescent="0.2">
      <c r="AB378" s="20" t="e">
        <f t="shared" si="14"/>
        <v>#REF!</v>
      </c>
    </row>
    <row r="379" spans="28:28" x14ac:dyDescent="0.2">
      <c r="AB379" s="20" t="e">
        <f t="shared" si="14"/>
        <v>#REF!</v>
      </c>
    </row>
    <row r="380" spans="28:28" x14ac:dyDescent="0.2">
      <c r="AB380" s="20" t="e">
        <f t="shared" si="14"/>
        <v>#REF!</v>
      </c>
    </row>
    <row r="381" spans="28:28" x14ac:dyDescent="0.2">
      <c r="AB381" s="20" t="e">
        <f t="shared" si="14"/>
        <v>#REF!</v>
      </c>
    </row>
    <row r="382" spans="28:28" x14ac:dyDescent="0.2">
      <c r="AB382" s="20" t="e">
        <f t="shared" si="14"/>
        <v>#REF!</v>
      </c>
    </row>
    <row r="383" spans="28:28" x14ac:dyDescent="0.2">
      <c r="AB383" s="20" t="e">
        <f t="shared" si="14"/>
        <v>#REF!</v>
      </c>
    </row>
    <row r="384" spans="28:28" x14ac:dyDescent="0.2">
      <c r="AB384" s="20" t="e">
        <f t="shared" si="14"/>
        <v>#REF!</v>
      </c>
    </row>
    <row r="385" spans="28:28" x14ac:dyDescent="0.2">
      <c r="AB385" s="20" t="e">
        <f t="shared" si="14"/>
        <v>#REF!</v>
      </c>
    </row>
    <row r="386" spans="28:28" x14ac:dyDescent="0.2">
      <c r="AB386" s="20" t="e">
        <f t="shared" si="14"/>
        <v>#REF!</v>
      </c>
    </row>
    <row r="387" spans="28:28" x14ac:dyDescent="0.2">
      <c r="AB387" s="20" t="e">
        <f t="shared" si="14"/>
        <v>#REF!</v>
      </c>
    </row>
    <row r="388" spans="28:28" x14ac:dyDescent="0.2">
      <c r="AB388" s="20" t="e">
        <f t="shared" si="14"/>
        <v>#REF!</v>
      </c>
    </row>
    <row r="389" spans="28:28" x14ac:dyDescent="0.2">
      <c r="AB389" s="20" t="e">
        <f t="shared" si="14"/>
        <v>#REF!</v>
      </c>
    </row>
    <row r="390" spans="28:28" x14ac:dyDescent="0.2">
      <c r="AB390" s="20" t="e">
        <f t="shared" si="14"/>
        <v>#REF!</v>
      </c>
    </row>
    <row r="391" spans="28:28" x14ac:dyDescent="0.2">
      <c r="AB391" s="20" t="e">
        <f t="shared" si="14"/>
        <v>#REF!</v>
      </c>
    </row>
    <row r="392" spans="28:28" x14ac:dyDescent="0.2">
      <c r="AB392" s="20" t="e">
        <f t="shared" si="14"/>
        <v>#REF!</v>
      </c>
    </row>
    <row r="393" spans="28:28" x14ac:dyDescent="0.2">
      <c r="AB393" s="20" t="e">
        <f t="shared" si="14"/>
        <v>#REF!</v>
      </c>
    </row>
    <row r="394" spans="28:28" x14ac:dyDescent="0.2">
      <c r="AB394" s="20" t="e">
        <f t="shared" si="14"/>
        <v>#REF!</v>
      </c>
    </row>
    <row r="395" spans="28:28" x14ac:dyDescent="0.2">
      <c r="AB395" s="20" t="e">
        <f t="shared" si="14"/>
        <v>#REF!</v>
      </c>
    </row>
    <row r="396" spans="28:28" x14ac:dyDescent="0.2">
      <c r="AB396" s="20" t="e">
        <f t="shared" si="14"/>
        <v>#REF!</v>
      </c>
    </row>
    <row r="397" spans="28:28" x14ac:dyDescent="0.2">
      <c r="AB397" s="20" t="e">
        <f t="shared" si="14"/>
        <v>#REF!</v>
      </c>
    </row>
    <row r="398" spans="28:28" x14ac:dyDescent="0.2">
      <c r="AB398" s="20" t="e">
        <f t="shared" si="14"/>
        <v>#REF!</v>
      </c>
    </row>
    <row r="399" spans="28:28" x14ac:dyDescent="0.2">
      <c r="AB399" s="20" t="e">
        <f t="shared" si="14"/>
        <v>#REF!</v>
      </c>
    </row>
    <row r="400" spans="28:28" x14ac:dyDescent="0.2">
      <c r="AB400" s="20" t="e">
        <f t="shared" si="14"/>
        <v>#REF!</v>
      </c>
    </row>
    <row r="401" spans="28:28" x14ac:dyDescent="0.2">
      <c r="AB401" s="20" t="e">
        <f t="shared" ref="AB401:AB464" si="15">AB400+1</f>
        <v>#REF!</v>
      </c>
    </row>
    <row r="402" spans="28:28" x14ac:dyDescent="0.2">
      <c r="AB402" s="20" t="e">
        <f t="shared" si="15"/>
        <v>#REF!</v>
      </c>
    </row>
    <row r="403" spans="28:28" x14ac:dyDescent="0.2">
      <c r="AB403" s="20" t="e">
        <f t="shared" si="15"/>
        <v>#REF!</v>
      </c>
    </row>
    <row r="404" spans="28:28" x14ac:dyDescent="0.2">
      <c r="AB404" s="20" t="e">
        <f t="shared" si="15"/>
        <v>#REF!</v>
      </c>
    </row>
    <row r="405" spans="28:28" x14ac:dyDescent="0.2">
      <c r="AB405" s="20" t="e">
        <f t="shared" si="15"/>
        <v>#REF!</v>
      </c>
    </row>
    <row r="406" spans="28:28" x14ac:dyDescent="0.2">
      <c r="AB406" s="20" t="e">
        <f t="shared" si="15"/>
        <v>#REF!</v>
      </c>
    </row>
    <row r="407" spans="28:28" x14ac:dyDescent="0.2">
      <c r="AB407" s="20" t="e">
        <f t="shared" si="15"/>
        <v>#REF!</v>
      </c>
    </row>
    <row r="408" spans="28:28" x14ac:dyDescent="0.2">
      <c r="AB408" s="20" t="e">
        <f t="shared" si="15"/>
        <v>#REF!</v>
      </c>
    </row>
    <row r="409" spans="28:28" x14ac:dyDescent="0.2">
      <c r="AB409" s="20" t="e">
        <f t="shared" si="15"/>
        <v>#REF!</v>
      </c>
    </row>
    <row r="410" spans="28:28" x14ac:dyDescent="0.2">
      <c r="AB410" s="20" t="e">
        <f t="shared" si="15"/>
        <v>#REF!</v>
      </c>
    </row>
    <row r="411" spans="28:28" x14ac:dyDescent="0.2">
      <c r="AB411" s="20" t="e">
        <f t="shared" si="15"/>
        <v>#REF!</v>
      </c>
    </row>
    <row r="412" spans="28:28" x14ac:dyDescent="0.2">
      <c r="AB412" s="20" t="e">
        <f t="shared" si="15"/>
        <v>#REF!</v>
      </c>
    </row>
    <row r="413" spans="28:28" x14ac:dyDescent="0.2">
      <c r="AB413" s="20" t="e">
        <f t="shared" si="15"/>
        <v>#REF!</v>
      </c>
    </row>
    <row r="414" spans="28:28" x14ac:dyDescent="0.2">
      <c r="AB414" s="20" t="e">
        <f t="shared" si="15"/>
        <v>#REF!</v>
      </c>
    </row>
    <row r="415" spans="28:28" x14ac:dyDescent="0.2">
      <c r="AB415" s="20" t="e">
        <f t="shared" si="15"/>
        <v>#REF!</v>
      </c>
    </row>
    <row r="416" spans="28:28" x14ac:dyDescent="0.2">
      <c r="AB416" s="20" t="e">
        <f t="shared" si="15"/>
        <v>#REF!</v>
      </c>
    </row>
    <row r="417" spans="28:28" x14ac:dyDescent="0.2">
      <c r="AB417" s="20" t="e">
        <f t="shared" si="15"/>
        <v>#REF!</v>
      </c>
    </row>
    <row r="418" spans="28:28" x14ac:dyDescent="0.2">
      <c r="AB418" s="20" t="e">
        <f t="shared" si="15"/>
        <v>#REF!</v>
      </c>
    </row>
    <row r="419" spans="28:28" x14ac:dyDescent="0.2">
      <c r="AB419" s="20" t="e">
        <f t="shared" si="15"/>
        <v>#REF!</v>
      </c>
    </row>
    <row r="420" spans="28:28" x14ac:dyDescent="0.2">
      <c r="AB420" s="20" t="e">
        <f t="shared" si="15"/>
        <v>#REF!</v>
      </c>
    </row>
    <row r="421" spans="28:28" x14ac:dyDescent="0.2">
      <c r="AB421" s="20" t="e">
        <f t="shared" si="15"/>
        <v>#REF!</v>
      </c>
    </row>
    <row r="422" spans="28:28" x14ac:dyDescent="0.2">
      <c r="AB422" s="20" t="e">
        <f t="shared" si="15"/>
        <v>#REF!</v>
      </c>
    </row>
    <row r="423" spans="28:28" x14ac:dyDescent="0.2">
      <c r="AB423" s="20" t="e">
        <f t="shared" si="15"/>
        <v>#REF!</v>
      </c>
    </row>
    <row r="424" spans="28:28" x14ac:dyDescent="0.2">
      <c r="AB424" s="20" t="e">
        <f t="shared" si="15"/>
        <v>#REF!</v>
      </c>
    </row>
    <row r="425" spans="28:28" x14ac:dyDescent="0.2">
      <c r="AB425" s="20" t="e">
        <f t="shared" si="15"/>
        <v>#REF!</v>
      </c>
    </row>
    <row r="426" spans="28:28" x14ac:dyDescent="0.2">
      <c r="AB426" s="20" t="e">
        <f t="shared" si="15"/>
        <v>#REF!</v>
      </c>
    </row>
    <row r="427" spans="28:28" x14ac:dyDescent="0.2">
      <c r="AB427" s="20" t="e">
        <f t="shared" si="15"/>
        <v>#REF!</v>
      </c>
    </row>
    <row r="428" spans="28:28" x14ac:dyDescent="0.2">
      <c r="AB428" s="20" t="e">
        <f t="shared" si="15"/>
        <v>#REF!</v>
      </c>
    </row>
    <row r="429" spans="28:28" x14ac:dyDescent="0.2">
      <c r="AB429" s="20" t="e">
        <f t="shared" si="15"/>
        <v>#REF!</v>
      </c>
    </row>
    <row r="430" spans="28:28" x14ac:dyDescent="0.2">
      <c r="AB430" s="20" t="e">
        <f t="shared" si="15"/>
        <v>#REF!</v>
      </c>
    </row>
    <row r="431" spans="28:28" x14ac:dyDescent="0.2">
      <c r="AB431" s="20" t="e">
        <f t="shared" si="15"/>
        <v>#REF!</v>
      </c>
    </row>
    <row r="432" spans="28:28" x14ac:dyDescent="0.2">
      <c r="AB432" s="20" t="e">
        <f t="shared" si="15"/>
        <v>#REF!</v>
      </c>
    </row>
    <row r="433" spans="28:28" x14ac:dyDescent="0.2">
      <c r="AB433" s="20" t="e">
        <f t="shared" si="15"/>
        <v>#REF!</v>
      </c>
    </row>
    <row r="434" spans="28:28" x14ac:dyDescent="0.2">
      <c r="AB434" s="20" t="e">
        <f t="shared" si="15"/>
        <v>#REF!</v>
      </c>
    </row>
    <row r="435" spans="28:28" x14ac:dyDescent="0.2">
      <c r="AB435" s="20" t="e">
        <f t="shared" si="15"/>
        <v>#REF!</v>
      </c>
    </row>
    <row r="436" spans="28:28" x14ac:dyDescent="0.2">
      <c r="AB436" s="20" t="e">
        <f t="shared" si="15"/>
        <v>#REF!</v>
      </c>
    </row>
    <row r="437" spans="28:28" x14ac:dyDescent="0.2">
      <c r="AB437" s="20" t="e">
        <f t="shared" si="15"/>
        <v>#REF!</v>
      </c>
    </row>
    <row r="438" spans="28:28" x14ac:dyDescent="0.2">
      <c r="AB438" s="20" t="e">
        <f t="shared" si="15"/>
        <v>#REF!</v>
      </c>
    </row>
    <row r="439" spans="28:28" x14ac:dyDescent="0.2">
      <c r="AB439" s="20" t="e">
        <f t="shared" si="15"/>
        <v>#REF!</v>
      </c>
    </row>
    <row r="440" spans="28:28" x14ac:dyDescent="0.2">
      <c r="AB440" s="20" t="e">
        <f t="shared" si="15"/>
        <v>#REF!</v>
      </c>
    </row>
    <row r="441" spans="28:28" x14ac:dyDescent="0.2">
      <c r="AB441" s="20" t="e">
        <f t="shared" si="15"/>
        <v>#REF!</v>
      </c>
    </row>
    <row r="442" spans="28:28" x14ac:dyDescent="0.2">
      <c r="AB442" s="20" t="e">
        <f t="shared" si="15"/>
        <v>#REF!</v>
      </c>
    </row>
    <row r="443" spans="28:28" x14ac:dyDescent="0.2">
      <c r="AB443" s="20" t="e">
        <f t="shared" si="15"/>
        <v>#REF!</v>
      </c>
    </row>
    <row r="444" spans="28:28" x14ac:dyDescent="0.2">
      <c r="AB444" s="20" t="e">
        <f t="shared" si="15"/>
        <v>#REF!</v>
      </c>
    </row>
    <row r="445" spans="28:28" x14ac:dyDescent="0.2">
      <c r="AB445" s="20" t="e">
        <f t="shared" si="15"/>
        <v>#REF!</v>
      </c>
    </row>
    <row r="446" spans="28:28" x14ac:dyDescent="0.2">
      <c r="AB446" s="20" t="e">
        <f t="shared" si="15"/>
        <v>#REF!</v>
      </c>
    </row>
    <row r="447" spans="28:28" x14ac:dyDescent="0.2">
      <c r="AB447" s="20" t="e">
        <f t="shared" si="15"/>
        <v>#REF!</v>
      </c>
    </row>
    <row r="448" spans="28:28" x14ac:dyDescent="0.2">
      <c r="AB448" s="20" t="e">
        <f t="shared" si="15"/>
        <v>#REF!</v>
      </c>
    </row>
    <row r="449" spans="28:28" x14ac:dyDescent="0.2">
      <c r="AB449" s="20" t="e">
        <f t="shared" si="15"/>
        <v>#REF!</v>
      </c>
    </row>
    <row r="450" spans="28:28" x14ac:dyDescent="0.2">
      <c r="AB450" s="20" t="e">
        <f t="shared" si="15"/>
        <v>#REF!</v>
      </c>
    </row>
    <row r="451" spans="28:28" x14ac:dyDescent="0.2">
      <c r="AB451" s="20" t="e">
        <f t="shared" si="15"/>
        <v>#REF!</v>
      </c>
    </row>
    <row r="452" spans="28:28" x14ac:dyDescent="0.2">
      <c r="AB452" s="20" t="e">
        <f t="shared" si="15"/>
        <v>#REF!</v>
      </c>
    </row>
    <row r="453" spans="28:28" x14ac:dyDescent="0.2">
      <c r="AB453" s="20" t="e">
        <f t="shared" si="15"/>
        <v>#REF!</v>
      </c>
    </row>
    <row r="454" spans="28:28" x14ac:dyDescent="0.2">
      <c r="AB454" s="20" t="e">
        <f t="shared" si="15"/>
        <v>#REF!</v>
      </c>
    </row>
    <row r="455" spans="28:28" x14ac:dyDescent="0.2">
      <c r="AB455" s="20" t="e">
        <f t="shared" si="15"/>
        <v>#REF!</v>
      </c>
    </row>
    <row r="456" spans="28:28" x14ac:dyDescent="0.2">
      <c r="AB456" s="20" t="e">
        <f t="shared" si="15"/>
        <v>#REF!</v>
      </c>
    </row>
    <row r="457" spans="28:28" x14ac:dyDescent="0.2">
      <c r="AB457" s="20" t="e">
        <f t="shared" si="15"/>
        <v>#REF!</v>
      </c>
    </row>
    <row r="458" spans="28:28" x14ac:dyDescent="0.2">
      <c r="AB458" s="20" t="e">
        <f t="shared" si="15"/>
        <v>#REF!</v>
      </c>
    </row>
    <row r="459" spans="28:28" x14ac:dyDescent="0.2">
      <c r="AB459" s="20" t="e">
        <f t="shared" si="15"/>
        <v>#REF!</v>
      </c>
    </row>
    <row r="460" spans="28:28" x14ac:dyDescent="0.2">
      <c r="AB460" s="20" t="e">
        <f t="shared" si="15"/>
        <v>#REF!</v>
      </c>
    </row>
    <row r="461" spans="28:28" x14ac:dyDescent="0.2">
      <c r="AB461" s="20" t="e">
        <f t="shared" si="15"/>
        <v>#REF!</v>
      </c>
    </row>
    <row r="462" spans="28:28" x14ac:dyDescent="0.2">
      <c r="AB462" s="20" t="e">
        <f t="shared" si="15"/>
        <v>#REF!</v>
      </c>
    </row>
    <row r="463" spans="28:28" x14ac:dyDescent="0.2">
      <c r="AB463" s="20" t="e">
        <f t="shared" si="15"/>
        <v>#REF!</v>
      </c>
    </row>
    <row r="464" spans="28:28" x14ac:dyDescent="0.2">
      <c r="AB464" s="20" t="e">
        <f t="shared" si="15"/>
        <v>#REF!</v>
      </c>
    </row>
    <row r="465" spans="28:28" x14ac:dyDescent="0.2">
      <c r="AB465" s="20" t="e">
        <f t="shared" ref="AB465:AB528" si="16">AB464+1</f>
        <v>#REF!</v>
      </c>
    </row>
    <row r="466" spans="28:28" x14ac:dyDescent="0.2">
      <c r="AB466" s="20" t="e">
        <f t="shared" si="16"/>
        <v>#REF!</v>
      </c>
    </row>
    <row r="467" spans="28:28" x14ac:dyDescent="0.2">
      <c r="AB467" s="20" t="e">
        <f t="shared" si="16"/>
        <v>#REF!</v>
      </c>
    </row>
    <row r="468" spans="28:28" x14ac:dyDescent="0.2">
      <c r="AB468" s="20" t="e">
        <f t="shared" si="16"/>
        <v>#REF!</v>
      </c>
    </row>
    <row r="469" spans="28:28" x14ac:dyDescent="0.2">
      <c r="AB469" s="20" t="e">
        <f t="shared" si="16"/>
        <v>#REF!</v>
      </c>
    </row>
    <row r="470" spans="28:28" x14ac:dyDescent="0.2">
      <c r="AB470" s="20" t="e">
        <f t="shared" si="16"/>
        <v>#REF!</v>
      </c>
    </row>
    <row r="471" spans="28:28" x14ac:dyDescent="0.2">
      <c r="AB471" s="20" t="e">
        <f t="shared" si="16"/>
        <v>#REF!</v>
      </c>
    </row>
    <row r="472" spans="28:28" x14ac:dyDescent="0.2">
      <c r="AB472" s="20" t="e">
        <f t="shared" si="16"/>
        <v>#REF!</v>
      </c>
    </row>
    <row r="473" spans="28:28" x14ac:dyDescent="0.2">
      <c r="AB473" s="20" t="e">
        <f t="shared" si="16"/>
        <v>#REF!</v>
      </c>
    </row>
    <row r="474" spans="28:28" x14ac:dyDescent="0.2">
      <c r="AB474" s="20" t="e">
        <f t="shared" si="16"/>
        <v>#REF!</v>
      </c>
    </row>
    <row r="475" spans="28:28" x14ac:dyDescent="0.2">
      <c r="AB475" s="20" t="e">
        <f t="shared" si="16"/>
        <v>#REF!</v>
      </c>
    </row>
    <row r="476" spans="28:28" x14ac:dyDescent="0.2">
      <c r="AB476" s="20" t="e">
        <f t="shared" si="16"/>
        <v>#REF!</v>
      </c>
    </row>
    <row r="477" spans="28:28" x14ac:dyDescent="0.2">
      <c r="AB477" s="20" t="e">
        <f t="shared" si="16"/>
        <v>#REF!</v>
      </c>
    </row>
    <row r="478" spans="28:28" x14ac:dyDescent="0.2">
      <c r="AB478" s="20" t="e">
        <f t="shared" si="16"/>
        <v>#REF!</v>
      </c>
    </row>
    <row r="479" spans="28:28" x14ac:dyDescent="0.2">
      <c r="AB479" s="20" t="e">
        <f t="shared" si="16"/>
        <v>#REF!</v>
      </c>
    </row>
    <row r="480" spans="28:28" x14ac:dyDescent="0.2">
      <c r="AB480" s="20" t="e">
        <f t="shared" si="16"/>
        <v>#REF!</v>
      </c>
    </row>
    <row r="481" spans="28:28" x14ac:dyDescent="0.2">
      <c r="AB481" s="20" t="e">
        <f t="shared" si="16"/>
        <v>#REF!</v>
      </c>
    </row>
    <row r="482" spans="28:28" x14ac:dyDescent="0.2">
      <c r="AB482" s="20" t="e">
        <f t="shared" si="16"/>
        <v>#REF!</v>
      </c>
    </row>
    <row r="483" spans="28:28" x14ac:dyDescent="0.2">
      <c r="AB483" s="20" t="e">
        <f t="shared" si="16"/>
        <v>#REF!</v>
      </c>
    </row>
    <row r="484" spans="28:28" x14ac:dyDescent="0.2">
      <c r="AB484" s="20" t="e">
        <f t="shared" si="16"/>
        <v>#REF!</v>
      </c>
    </row>
    <row r="485" spans="28:28" x14ac:dyDescent="0.2">
      <c r="AB485" s="20" t="e">
        <f t="shared" si="16"/>
        <v>#REF!</v>
      </c>
    </row>
    <row r="486" spans="28:28" x14ac:dyDescent="0.2">
      <c r="AB486" s="20" t="e">
        <f t="shared" si="16"/>
        <v>#REF!</v>
      </c>
    </row>
    <row r="487" spans="28:28" x14ac:dyDescent="0.2">
      <c r="AB487" s="20" t="e">
        <f t="shared" si="16"/>
        <v>#REF!</v>
      </c>
    </row>
    <row r="488" spans="28:28" x14ac:dyDescent="0.2">
      <c r="AB488" s="20" t="e">
        <f t="shared" si="16"/>
        <v>#REF!</v>
      </c>
    </row>
    <row r="489" spans="28:28" x14ac:dyDescent="0.2">
      <c r="AB489" s="20" t="e">
        <f t="shared" si="16"/>
        <v>#REF!</v>
      </c>
    </row>
    <row r="490" spans="28:28" x14ac:dyDescent="0.2">
      <c r="AB490" s="20" t="e">
        <f t="shared" si="16"/>
        <v>#REF!</v>
      </c>
    </row>
    <row r="491" spans="28:28" x14ac:dyDescent="0.2">
      <c r="AB491" s="20" t="e">
        <f t="shared" si="16"/>
        <v>#REF!</v>
      </c>
    </row>
    <row r="492" spans="28:28" x14ac:dyDescent="0.2">
      <c r="AB492" s="20" t="e">
        <f t="shared" si="16"/>
        <v>#REF!</v>
      </c>
    </row>
    <row r="493" spans="28:28" x14ac:dyDescent="0.2">
      <c r="AB493" s="20" t="e">
        <f t="shared" si="16"/>
        <v>#REF!</v>
      </c>
    </row>
    <row r="494" spans="28:28" x14ac:dyDescent="0.2">
      <c r="AB494" s="20" t="e">
        <f t="shared" si="16"/>
        <v>#REF!</v>
      </c>
    </row>
    <row r="495" spans="28:28" x14ac:dyDescent="0.2">
      <c r="AB495" s="20" t="e">
        <f t="shared" si="16"/>
        <v>#REF!</v>
      </c>
    </row>
    <row r="496" spans="28:28" x14ac:dyDescent="0.2">
      <c r="AB496" s="20" t="e">
        <f t="shared" si="16"/>
        <v>#REF!</v>
      </c>
    </row>
    <row r="497" spans="28:28" x14ac:dyDescent="0.2">
      <c r="AB497" s="20" t="e">
        <f t="shared" si="16"/>
        <v>#REF!</v>
      </c>
    </row>
    <row r="498" spans="28:28" x14ac:dyDescent="0.2">
      <c r="AB498" s="20" t="e">
        <f t="shared" si="16"/>
        <v>#REF!</v>
      </c>
    </row>
    <row r="499" spans="28:28" x14ac:dyDescent="0.2">
      <c r="AB499" s="20" t="e">
        <f t="shared" si="16"/>
        <v>#REF!</v>
      </c>
    </row>
    <row r="500" spans="28:28" x14ac:dyDescent="0.2">
      <c r="AB500" s="20" t="e">
        <f t="shared" si="16"/>
        <v>#REF!</v>
      </c>
    </row>
    <row r="501" spans="28:28" x14ac:dyDescent="0.2">
      <c r="AB501" s="20" t="e">
        <f t="shared" si="16"/>
        <v>#REF!</v>
      </c>
    </row>
    <row r="502" spans="28:28" x14ac:dyDescent="0.2">
      <c r="AB502" s="20" t="e">
        <f t="shared" si="16"/>
        <v>#REF!</v>
      </c>
    </row>
    <row r="503" spans="28:28" x14ac:dyDescent="0.2">
      <c r="AB503" s="20" t="e">
        <f t="shared" si="16"/>
        <v>#REF!</v>
      </c>
    </row>
    <row r="504" spans="28:28" x14ac:dyDescent="0.2">
      <c r="AB504" s="20" t="e">
        <f t="shared" si="16"/>
        <v>#REF!</v>
      </c>
    </row>
    <row r="505" spans="28:28" x14ac:dyDescent="0.2">
      <c r="AB505" s="20" t="e">
        <f t="shared" si="16"/>
        <v>#REF!</v>
      </c>
    </row>
    <row r="506" spans="28:28" x14ac:dyDescent="0.2">
      <c r="AB506" s="20" t="e">
        <f t="shared" si="16"/>
        <v>#REF!</v>
      </c>
    </row>
    <row r="507" spans="28:28" x14ac:dyDescent="0.2">
      <c r="AB507" s="20" t="e">
        <f t="shared" si="16"/>
        <v>#REF!</v>
      </c>
    </row>
    <row r="508" spans="28:28" x14ac:dyDescent="0.2">
      <c r="AB508" s="20" t="e">
        <f t="shared" si="16"/>
        <v>#REF!</v>
      </c>
    </row>
    <row r="509" spans="28:28" x14ac:dyDescent="0.2">
      <c r="AB509" s="20" t="e">
        <f t="shared" si="16"/>
        <v>#REF!</v>
      </c>
    </row>
    <row r="510" spans="28:28" x14ac:dyDescent="0.2">
      <c r="AB510" s="20" t="e">
        <f t="shared" si="16"/>
        <v>#REF!</v>
      </c>
    </row>
    <row r="511" spans="28:28" x14ac:dyDescent="0.2">
      <c r="AB511" s="20" t="e">
        <f t="shared" si="16"/>
        <v>#REF!</v>
      </c>
    </row>
    <row r="512" spans="28:28" x14ac:dyDescent="0.2">
      <c r="AB512" s="20" t="e">
        <f t="shared" si="16"/>
        <v>#REF!</v>
      </c>
    </row>
    <row r="513" spans="28:28" x14ac:dyDescent="0.2">
      <c r="AB513" s="20" t="e">
        <f t="shared" si="16"/>
        <v>#REF!</v>
      </c>
    </row>
    <row r="514" spans="28:28" x14ac:dyDescent="0.2">
      <c r="AB514" s="20" t="e">
        <f t="shared" si="16"/>
        <v>#REF!</v>
      </c>
    </row>
    <row r="515" spans="28:28" x14ac:dyDescent="0.2">
      <c r="AB515" s="20" t="e">
        <f t="shared" si="16"/>
        <v>#REF!</v>
      </c>
    </row>
    <row r="516" spans="28:28" x14ac:dyDescent="0.2">
      <c r="AB516" s="20" t="e">
        <f t="shared" si="16"/>
        <v>#REF!</v>
      </c>
    </row>
    <row r="517" spans="28:28" x14ac:dyDescent="0.2">
      <c r="AB517" s="20" t="e">
        <f t="shared" si="16"/>
        <v>#REF!</v>
      </c>
    </row>
    <row r="518" spans="28:28" x14ac:dyDescent="0.2">
      <c r="AB518" s="20" t="e">
        <f t="shared" si="16"/>
        <v>#REF!</v>
      </c>
    </row>
    <row r="519" spans="28:28" x14ac:dyDescent="0.2">
      <c r="AB519" s="20" t="e">
        <f t="shared" si="16"/>
        <v>#REF!</v>
      </c>
    </row>
    <row r="520" spans="28:28" x14ac:dyDescent="0.2">
      <c r="AB520" s="20" t="e">
        <f t="shared" si="16"/>
        <v>#REF!</v>
      </c>
    </row>
    <row r="521" spans="28:28" x14ac:dyDescent="0.2">
      <c r="AB521" s="20" t="e">
        <f t="shared" si="16"/>
        <v>#REF!</v>
      </c>
    </row>
    <row r="522" spans="28:28" x14ac:dyDescent="0.2">
      <c r="AB522" s="20" t="e">
        <f t="shared" si="16"/>
        <v>#REF!</v>
      </c>
    </row>
    <row r="523" spans="28:28" x14ac:dyDescent="0.2">
      <c r="AB523" s="20" t="e">
        <f t="shared" si="16"/>
        <v>#REF!</v>
      </c>
    </row>
    <row r="524" spans="28:28" x14ac:dyDescent="0.2">
      <c r="AB524" s="20" t="e">
        <f t="shared" si="16"/>
        <v>#REF!</v>
      </c>
    </row>
    <row r="525" spans="28:28" x14ac:dyDescent="0.2">
      <c r="AB525" s="20" t="e">
        <f t="shared" si="16"/>
        <v>#REF!</v>
      </c>
    </row>
    <row r="526" spans="28:28" x14ac:dyDescent="0.2">
      <c r="AB526" s="20" t="e">
        <f t="shared" si="16"/>
        <v>#REF!</v>
      </c>
    </row>
    <row r="527" spans="28:28" x14ac:dyDescent="0.2">
      <c r="AB527" s="20" t="e">
        <f t="shared" si="16"/>
        <v>#REF!</v>
      </c>
    </row>
    <row r="528" spans="28:28" x14ac:dyDescent="0.2">
      <c r="AB528" s="20" t="e">
        <f t="shared" si="16"/>
        <v>#REF!</v>
      </c>
    </row>
    <row r="529" spans="28:28" x14ac:dyDescent="0.2">
      <c r="AB529" s="20" t="e">
        <f t="shared" ref="AB529:AB592" si="17">AB528+1</f>
        <v>#REF!</v>
      </c>
    </row>
    <row r="530" spans="28:28" x14ac:dyDescent="0.2">
      <c r="AB530" s="20" t="e">
        <f t="shared" si="17"/>
        <v>#REF!</v>
      </c>
    </row>
    <row r="531" spans="28:28" x14ac:dyDescent="0.2">
      <c r="AB531" s="20" t="e">
        <f t="shared" si="17"/>
        <v>#REF!</v>
      </c>
    </row>
    <row r="532" spans="28:28" x14ac:dyDescent="0.2">
      <c r="AB532" s="20" t="e">
        <f t="shared" si="17"/>
        <v>#REF!</v>
      </c>
    </row>
    <row r="533" spans="28:28" x14ac:dyDescent="0.2">
      <c r="AB533" s="20" t="e">
        <f t="shared" si="17"/>
        <v>#REF!</v>
      </c>
    </row>
    <row r="534" spans="28:28" x14ac:dyDescent="0.2">
      <c r="AB534" s="20" t="e">
        <f t="shared" si="17"/>
        <v>#REF!</v>
      </c>
    </row>
    <row r="535" spans="28:28" x14ac:dyDescent="0.2">
      <c r="AB535" s="20" t="e">
        <f t="shared" si="17"/>
        <v>#REF!</v>
      </c>
    </row>
    <row r="536" spans="28:28" x14ac:dyDescent="0.2">
      <c r="AB536" s="20" t="e">
        <f t="shared" si="17"/>
        <v>#REF!</v>
      </c>
    </row>
    <row r="537" spans="28:28" x14ac:dyDescent="0.2">
      <c r="AB537" s="20" t="e">
        <f t="shared" si="17"/>
        <v>#REF!</v>
      </c>
    </row>
    <row r="538" spans="28:28" x14ac:dyDescent="0.2">
      <c r="AB538" s="20" t="e">
        <f t="shared" si="17"/>
        <v>#REF!</v>
      </c>
    </row>
    <row r="539" spans="28:28" x14ac:dyDescent="0.2">
      <c r="AB539" s="20" t="e">
        <f t="shared" si="17"/>
        <v>#REF!</v>
      </c>
    </row>
    <row r="540" spans="28:28" x14ac:dyDescent="0.2">
      <c r="AB540" s="20" t="e">
        <f t="shared" si="17"/>
        <v>#REF!</v>
      </c>
    </row>
    <row r="541" spans="28:28" x14ac:dyDescent="0.2">
      <c r="AB541" s="20" t="e">
        <f t="shared" si="17"/>
        <v>#REF!</v>
      </c>
    </row>
    <row r="542" spans="28:28" x14ac:dyDescent="0.2">
      <c r="AB542" s="20" t="e">
        <f t="shared" si="17"/>
        <v>#REF!</v>
      </c>
    </row>
    <row r="543" spans="28:28" x14ac:dyDescent="0.2">
      <c r="AB543" s="20" t="e">
        <f t="shared" si="17"/>
        <v>#REF!</v>
      </c>
    </row>
    <row r="544" spans="28:28" x14ac:dyDescent="0.2">
      <c r="AB544" s="20" t="e">
        <f t="shared" si="17"/>
        <v>#REF!</v>
      </c>
    </row>
    <row r="545" spans="28:28" x14ac:dyDescent="0.2">
      <c r="AB545" s="20" t="e">
        <f t="shared" si="17"/>
        <v>#REF!</v>
      </c>
    </row>
    <row r="546" spans="28:28" x14ac:dyDescent="0.2">
      <c r="AB546" s="20" t="e">
        <f t="shared" si="17"/>
        <v>#REF!</v>
      </c>
    </row>
    <row r="547" spans="28:28" x14ac:dyDescent="0.2">
      <c r="AB547" s="20" t="e">
        <f t="shared" si="17"/>
        <v>#REF!</v>
      </c>
    </row>
    <row r="548" spans="28:28" x14ac:dyDescent="0.2">
      <c r="AB548" s="20" t="e">
        <f t="shared" si="17"/>
        <v>#REF!</v>
      </c>
    </row>
    <row r="549" spans="28:28" x14ac:dyDescent="0.2">
      <c r="AB549" s="20" t="e">
        <f t="shared" si="17"/>
        <v>#REF!</v>
      </c>
    </row>
    <row r="550" spans="28:28" x14ac:dyDescent="0.2">
      <c r="AB550" s="20" t="e">
        <f t="shared" si="17"/>
        <v>#REF!</v>
      </c>
    </row>
    <row r="551" spans="28:28" x14ac:dyDescent="0.2">
      <c r="AB551" s="20" t="e">
        <f t="shared" si="17"/>
        <v>#REF!</v>
      </c>
    </row>
    <row r="552" spans="28:28" x14ac:dyDescent="0.2">
      <c r="AB552" s="20" t="e">
        <f t="shared" si="17"/>
        <v>#REF!</v>
      </c>
    </row>
    <row r="553" spans="28:28" x14ac:dyDescent="0.2">
      <c r="AB553" s="20" t="e">
        <f t="shared" si="17"/>
        <v>#REF!</v>
      </c>
    </row>
    <row r="554" spans="28:28" x14ac:dyDescent="0.2">
      <c r="AB554" s="20" t="e">
        <f t="shared" si="17"/>
        <v>#REF!</v>
      </c>
    </row>
    <row r="555" spans="28:28" x14ac:dyDescent="0.2">
      <c r="AB555" s="20" t="e">
        <f t="shared" si="17"/>
        <v>#REF!</v>
      </c>
    </row>
    <row r="556" spans="28:28" x14ac:dyDescent="0.2">
      <c r="AB556" s="20" t="e">
        <f t="shared" si="17"/>
        <v>#REF!</v>
      </c>
    </row>
    <row r="557" spans="28:28" x14ac:dyDescent="0.2">
      <c r="AB557" s="20" t="e">
        <f t="shared" si="17"/>
        <v>#REF!</v>
      </c>
    </row>
    <row r="558" spans="28:28" x14ac:dyDescent="0.2">
      <c r="AB558" s="20" t="e">
        <f t="shared" si="17"/>
        <v>#REF!</v>
      </c>
    </row>
    <row r="559" spans="28:28" x14ac:dyDescent="0.2">
      <c r="AB559" s="20" t="e">
        <f t="shared" si="17"/>
        <v>#REF!</v>
      </c>
    </row>
    <row r="560" spans="28:28" x14ac:dyDescent="0.2">
      <c r="AB560" s="20" t="e">
        <f t="shared" si="17"/>
        <v>#REF!</v>
      </c>
    </row>
    <row r="561" spans="28:28" x14ac:dyDescent="0.2">
      <c r="AB561" s="20" t="e">
        <f t="shared" si="17"/>
        <v>#REF!</v>
      </c>
    </row>
    <row r="562" spans="28:28" x14ac:dyDescent="0.2">
      <c r="AB562" s="20" t="e">
        <f t="shared" si="17"/>
        <v>#REF!</v>
      </c>
    </row>
    <row r="563" spans="28:28" x14ac:dyDescent="0.2">
      <c r="AB563" s="20" t="e">
        <f t="shared" si="17"/>
        <v>#REF!</v>
      </c>
    </row>
    <row r="564" spans="28:28" x14ac:dyDescent="0.2">
      <c r="AB564" s="20" t="e">
        <f t="shared" si="17"/>
        <v>#REF!</v>
      </c>
    </row>
    <row r="565" spans="28:28" x14ac:dyDescent="0.2">
      <c r="AB565" s="20" t="e">
        <f t="shared" si="17"/>
        <v>#REF!</v>
      </c>
    </row>
    <row r="566" spans="28:28" x14ac:dyDescent="0.2">
      <c r="AB566" s="20" t="e">
        <f t="shared" si="17"/>
        <v>#REF!</v>
      </c>
    </row>
    <row r="567" spans="28:28" x14ac:dyDescent="0.2">
      <c r="AB567" s="20" t="e">
        <f t="shared" si="17"/>
        <v>#REF!</v>
      </c>
    </row>
    <row r="568" spans="28:28" x14ac:dyDescent="0.2">
      <c r="AB568" s="20" t="e">
        <f t="shared" si="17"/>
        <v>#REF!</v>
      </c>
    </row>
    <row r="569" spans="28:28" x14ac:dyDescent="0.2">
      <c r="AB569" s="20" t="e">
        <f t="shared" si="17"/>
        <v>#REF!</v>
      </c>
    </row>
    <row r="570" spans="28:28" x14ac:dyDescent="0.2">
      <c r="AB570" s="20" t="e">
        <f t="shared" si="17"/>
        <v>#REF!</v>
      </c>
    </row>
    <row r="571" spans="28:28" x14ac:dyDescent="0.2">
      <c r="AB571" s="20" t="e">
        <f t="shared" si="17"/>
        <v>#REF!</v>
      </c>
    </row>
    <row r="572" spans="28:28" x14ac:dyDescent="0.2">
      <c r="AB572" s="20" t="e">
        <f t="shared" si="17"/>
        <v>#REF!</v>
      </c>
    </row>
    <row r="573" spans="28:28" x14ac:dyDescent="0.2">
      <c r="AB573" s="20" t="e">
        <f t="shared" si="17"/>
        <v>#REF!</v>
      </c>
    </row>
    <row r="574" spans="28:28" x14ac:dyDescent="0.2">
      <c r="AB574" s="20" t="e">
        <f t="shared" si="17"/>
        <v>#REF!</v>
      </c>
    </row>
    <row r="575" spans="28:28" x14ac:dyDescent="0.2">
      <c r="AB575" s="20" t="e">
        <f t="shared" si="17"/>
        <v>#REF!</v>
      </c>
    </row>
    <row r="576" spans="28:28" x14ac:dyDescent="0.2">
      <c r="AB576" s="20" t="e">
        <f t="shared" si="17"/>
        <v>#REF!</v>
      </c>
    </row>
    <row r="577" spans="28:28" x14ac:dyDescent="0.2">
      <c r="AB577" s="20" t="e">
        <f t="shared" si="17"/>
        <v>#REF!</v>
      </c>
    </row>
    <row r="578" spans="28:28" x14ac:dyDescent="0.2">
      <c r="AB578" s="20" t="e">
        <f t="shared" si="17"/>
        <v>#REF!</v>
      </c>
    </row>
    <row r="579" spans="28:28" x14ac:dyDescent="0.2">
      <c r="AB579" s="20" t="e">
        <f t="shared" si="17"/>
        <v>#REF!</v>
      </c>
    </row>
    <row r="580" spans="28:28" x14ac:dyDescent="0.2">
      <c r="AB580" s="20" t="e">
        <f t="shared" si="17"/>
        <v>#REF!</v>
      </c>
    </row>
    <row r="581" spans="28:28" x14ac:dyDescent="0.2">
      <c r="AB581" s="20" t="e">
        <f t="shared" si="17"/>
        <v>#REF!</v>
      </c>
    </row>
    <row r="582" spans="28:28" x14ac:dyDescent="0.2">
      <c r="AB582" s="20" t="e">
        <f t="shared" si="17"/>
        <v>#REF!</v>
      </c>
    </row>
    <row r="583" spans="28:28" x14ac:dyDescent="0.2">
      <c r="AB583" s="20" t="e">
        <f t="shared" si="17"/>
        <v>#REF!</v>
      </c>
    </row>
    <row r="584" spans="28:28" x14ac:dyDescent="0.2">
      <c r="AB584" s="20" t="e">
        <f t="shared" si="17"/>
        <v>#REF!</v>
      </c>
    </row>
    <row r="585" spans="28:28" x14ac:dyDescent="0.2">
      <c r="AB585" s="20" t="e">
        <f t="shared" si="17"/>
        <v>#REF!</v>
      </c>
    </row>
    <row r="586" spans="28:28" x14ac:dyDescent="0.2">
      <c r="AB586" s="20" t="e">
        <f t="shared" si="17"/>
        <v>#REF!</v>
      </c>
    </row>
    <row r="587" spans="28:28" x14ac:dyDescent="0.2">
      <c r="AB587" s="20" t="e">
        <f t="shared" si="17"/>
        <v>#REF!</v>
      </c>
    </row>
    <row r="588" spans="28:28" x14ac:dyDescent="0.2">
      <c r="AB588" s="20" t="e">
        <f t="shared" si="17"/>
        <v>#REF!</v>
      </c>
    </row>
    <row r="589" spans="28:28" x14ac:dyDescent="0.2">
      <c r="AB589" s="20" t="e">
        <f t="shared" si="17"/>
        <v>#REF!</v>
      </c>
    </row>
    <row r="590" spans="28:28" x14ac:dyDescent="0.2">
      <c r="AB590" s="20" t="e">
        <f t="shared" si="17"/>
        <v>#REF!</v>
      </c>
    </row>
    <row r="591" spans="28:28" x14ac:dyDescent="0.2">
      <c r="AB591" s="20" t="e">
        <f t="shared" si="17"/>
        <v>#REF!</v>
      </c>
    </row>
    <row r="592" spans="28:28" x14ac:dyDescent="0.2">
      <c r="AB592" s="20" t="e">
        <f t="shared" si="17"/>
        <v>#REF!</v>
      </c>
    </row>
    <row r="593" spans="28:28" x14ac:dyDescent="0.2">
      <c r="AB593" s="20" t="e">
        <f t="shared" ref="AB593:AB656" si="18">AB592+1</f>
        <v>#REF!</v>
      </c>
    </row>
    <row r="594" spans="28:28" x14ac:dyDescent="0.2">
      <c r="AB594" s="20" t="e">
        <f t="shared" si="18"/>
        <v>#REF!</v>
      </c>
    </row>
    <row r="595" spans="28:28" x14ac:dyDescent="0.2">
      <c r="AB595" s="20" t="e">
        <f t="shared" si="18"/>
        <v>#REF!</v>
      </c>
    </row>
    <row r="596" spans="28:28" x14ac:dyDescent="0.2">
      <c r="AB596" s="20" t="e">
        <f t="shared" si="18"/>
        <v>#REF!</v>
      </c>
    </row>
    <row r="597" spans="28:28" x14ac:dyDescent="0.2">
      <c r="AB597" s="20" t="e">
        <f t="shared" si="18"/>
        <v>#REF!</v>
      </c>
    </row>
    <row r="598" spans="28:28" x14ac:dyDescent="0.2">
      <c r="AB598" s="20" t="e">
        <f t="shared" si="18"/>
        <v>#REF!</v>
      </c>
    </row>
    <row r="599" spans="28:28" x14ac:dyDescent="0.2">
      <c r="AB599" s="20" t="e">
        <f t="shared" si="18"/>
        <v>#REF!</v>
      </c>
    </row>
    <row r="600" spans="28:28" x14ac:dyDescent="0.2">
      <c r="AB600" s="20" t="e">
        <f t="shared" si="18"/>
        <v>#REF!</v>
      </c>
    </row>
    <row r="601" spans="28:28" x14ac:dyDescent="0.2">
      <c r="AB601" s="20" t="e">
        <f t="shared" si="18"/>
        <v>#REF!</v>
      </c>
    </row>
    <row r="602" spans="28:28" x14ac:dyDescent="0.2">
      <c r="AB602" s="20" t="e">
        <f t="shared" si="18"/>
        <v>#REF!</v>
      </c>
    </row>
    <row r="603" spans="28:28" x14ac:dyDescent="0.2">
      <c r="AB603" s="20" t="e">
        <f t="shared" si="18"/>
        <v>#REF!</v>
      </c>
    </row>
    <row r="604" spans="28:28" x14ac:dyDescent="0.2">
      <c r="AB604" s="20" t="e">
        <f t="shared" si="18"/>
        <v>#REF!</v>
      </c>
    </row>
    <row r="605" spans="28:28" x14ac:dyDescent="0.2">
      <c r="AB605" s="20" t="e">
        <f t="shared" si="18"/>
        <v>#REF!</v>
      </c>
    </row>
    <row r="606" spans="28:28" x14ac:dyDescent="0.2">
      <c r="AB606" s="20" t="e">
        <f t="shared" si="18"/>
        <v>#REF!</v>
      </c>
    </row>
    <row r="607" spans="28:28" x14ac:dyDescent="0.2">
      <c r="AB607" s="20" t="e">
        <f t="shared" si="18"/>
        <v>#REF!</v>
      </c>
    </row>
    <row r="608" spans="28:28" x14ac:dyDescent="0.2">
      <c r="AB608" s="20" t="e">
        <f t="shared" si="18"/>
        <v>#REF!</v>
      </c>
    </row>
    <row r="609" spans="28:28" x14ac:dyDescent="0.2">
      <c r="AB609" s="20" t="e">
        <f t="shared" si="18"/>
        <v>#REF!</v>
      </c>
    </row>
    <row r="610" spans="28:28" x14ac:dyDescent="0.2">
      <c r="AB610" s="20" t="e">
        <f t="shared" si="18"/>
        <v>#REF!</v>
      </c>
    </row>
    <row r="611" spans="28:28" x14ac:dyDescent="0.2">
      <c r="AB611" s="20" t="e">
        <f t="shared" si="18"/>
        <v>#REF!</v>
      </c>
    </row>
    <row r="612" spans="28:28" x14ac:dyDescent="0.2">
      <c r="AB612" s="20" t="e">
        <f t="shared" si="18"/>
        <v>#REF!</v>
      </c>
    </row>
    <row r="613" spans="28:28" x14ac:dyDescent="0.2">
      <c r="AB613" s="20" t="e">
        <f t="shared" si="18"/>
        <v>#REF!</v>
      </c>
    </row>
    <row r="614" spans="28:28" x14ac:dyDescent="0.2">
      <c r="AB614" s="20" t="e">
        <f t="shared" si="18"/>
        <v>#REF!</v>
      </c>
    </row>
    <row r="615" spans="28:28" x14ac:dyDescent="0.2">
      <c r="AB615" s="20" t="e">
        <f t="shared" si="18"/>
        <v>#REF!</v>
      </c>
    </row>
    <row r="616" spans="28:28" x14ac:dyDescent="0.2">
      <c r="AB616" s="20" t="e">
        <f t="shared" si="18"/>
        <v>#REF!</v>
      </c>
    </row>
    <row r="617" spans="28:28" x14ac:dyDescent="0.2">
      <c r="AB617" s="20" t="e">
        <f t="shared" si="18"/>
        <v>#REF!</v>
      </c>
    </row>
    <row r="618" spans="28:28" x14ac:dyDescent="0.2">
      <c r="AB618" s="20" t="e">
        <f t="shared" si="18"/>
        <v>#REF!</v>
      </c>
    </row>
    <row r="619" spans="28:28" x14ac:dyDescent="0.2">
      <c r="AB619" s="20" t="e">
        <f t="shared" si="18"/>
        <v>#REF!</v>
      </c>
    </row>
    <row r="620" spans="28:28" x14ac:dyDescent="0.2">
      <c r="AB620" s="20" t="e">
        <f t="shared" si="18"/>
        <v>#REF!</v>
      </c>
    </row>
    <row r="621" spans="28:28" x14ac:dyDescent="0.2">
      <c r="AB621" s="20" t="e">
        <f t="shared" si="18"/>
        <v>#REF!</v>
      </c>
    </row>
    <row r="622" spans="28:28" x14ac:dyDescent="0.2">
      <c r="AB622" s="20" t="e">
        <f t="shared" si="18"/>
        <v>#REF!</v>
      </c>
    </row>
    <row r="623" spans="28:28" x14ac:dyDescent="0.2">
      <c r="AB623" s="20" t="e">
        <f t="shared" si="18"/>
        <v>#REF!</v>
      </c>
    </row>
    <row r="624" spans="28:28" x14ac:dyDescent="0.2">
      <c r="AB624" s="20" t="e">
        <f t="shared" si="18"/>
        <v>#REF!</v>
      </c>
    </row>
    <row r="625" spans="28:28" x14ac:dyDescent="0.2">
      <c r="AB625" s="20" t="e">
        <f t="shared" si="18"/>
        <v>#REF!</v>
      </c>
    </row>
    <row r="626" spans="28:28" x14ac:dyDescent="0.2">
      <c r="AB626" s="20" t="e">
        <f t="shared" si="18"/>
        <v>#REF!</v>
      </c>
    </row>
    <row r="627" spans="28:28" x14ac:dyDescent="0.2">
      <c r="AB627" s="20" t="e">
        <f t="shared" si="18"/>
        <v>#REF!</v>
      </c>
    </row>
    <row r="628" spans="28:28" x14ac:dyDescent="0.2">
      <c r="AB628" s="20" t="e">
        <f t="shared" si="18"/>
        <v>#REF!</v>
      </c>
    </row>
    <row r="629" spans="28:28" x14ac:dyDescent="0.2">
      <c r="AB629" s="20" t="e">
        <f t="shared" si="18"/>
        <v>#REF!</v>
      </c>
    </row>
    <row r="630" spans="28:28" x14ac:dyDescent="0.2">
      <c r="AB630" s="20" t="e">
        <f t="shared" si="18"/>
        <v>#REF!</v>
      </c>
    </row>
    <row r="631" spans="28:28" x14ac:dyDescent="0.2">
      <c r="AB631" s="20" t="e">
        <f t="shared" si="18"/>
        <v>#REF!</v>
      </c>
    </row>
    <row r="632" spans="28:28" x14ac:dyDescent="0.2">
      <c r="AB632" s="20" t="e">
        <f t="shared" si="18"/>
        <v>#REF!</v>
      </c>
    </row>
    <row r="633" spans="28:28" x14ac:dyDescent="0.2">
      <c r="AB633" s="20" t="e">
        <f t="shared" si="18"/>
        <v>#REF!</v>
      </c>
    </row>
    <row r="634" spans="28:28" x14ac:dyDescent="0.2">
      <c r="AB634" s="20" t="e">
        <f t="shared" si="18"/>
        <v>#REF!</v>
      </c>
    </row>
    <row r="635" spans="28:28" x14ac:dyDescent="0.2">
      <c r="AB635" s="20" t="e">
        <f t="shared" si="18"/>
        <v>#REF!</v>
      </c>
    </row>
    <row r="636" spans="28:28" x14ac:dyDescent="0.2">
      <c r="AB636" s="20" t="e">
        <f t="shared" si="18"/>
        <v>#REF!</v>
      </c>
    </row>
    <row r="637" spans="28:28" x14ac:dyDescent="0.2">
      <c r="AB637" s="20" t="e">
        <f t="shared" si="18"/>
        <v>#REF!</v>
      </c>
    </row>
    <row r="638" spans="28:28" x14ac:dyDescent="0.2">
      <c r="AB638" s="20" t="e">
        <f t="shared" si="18"/>
        <v>#REF!</v>
      </c>
    </row>
    <row r="639" spans="28:28" x14ac:dyDescent="0.2">
      <c r="AB639" s="20" t="e">
        <f t="shared" si="18"/>
        <v>#REF!</v>
      </c>
    </row>
    <row r="640" spans="28:28" x14ac:dyDescent="0.2">
      <c r="AB640" s="20" t="e">
        <f t="shared" si="18"/>
        <v>#REF!</v>
      </c>
    </row>
    <row r="641" spans="28:28" x14ac:dyDescent="0.2">
      <c r="AB641" s="20" t="e">
        <f t="shared" si="18"/>
        <v>#REF!</v>
      </c>
    </row>
    <row r="642" spans="28:28" x14ac:dyDescent="0.2">
      <c r="AB642" s="20" t="e">
        <f t="shared" si="18"/>
        <v>#REF!</v>
      </c>
    </row>
    <row r="643" spans="28:28" x14ac:dyDescent="0.2">
      <c r="AB643" s="20" t="e">
        <f t="shared" si="18"/>
        <v>#REF!</v>
      </c>
    </row>
    <row r="644" spans="28:28" x14ac:dyDescent="0.2">
      <c r="AB644" s="20" t="e">
        <f t="shared" si="18"/>
        <v>#REF!</v>
      </c>
    </row>
    <row r="645" spans="28:28" x14ac:dyDescent="0.2">
      <c r="AB645" s="20" t="e">
        <f t="shared" si="18"/>
        <v>#REF!</v>
      </c>
    </row>
    <row r="646" spans="28:28" x14ac:dyDescent="0.2">
      <c r="AB646" s="20" t="e">
        <f t="shared" si="18"/>
        <v>#REF!</v>
      </c>
    </row>
    <row r="647" spans="28:28" x14ac:dyDescent="0.2">
      <c r="AB647" s="20" t="e">
        <f t="shared" si="18"/>
        <v>#REF!</v>
      </c>
    </row>
    <row r="648" spans="28:28" x14ac:dyDescent="0.2">
      <c r="AB648" s="20" t="e">
        <f t="shared" si="18"/>
        <v>#REF!</v>
      </c>
    </row>
    <row r="649" spans="28:28" x14ac:dyDescent="0.2">
      <c r="AB649" s="20" t="e">
        <f t="shared" si="18"/>
        <v>#REF!</v>
      </c>
    </row>
    <row r="650" spans="28:28" x14ac:dyDescent="0.2">
      <c r="AB650" s="20" t="e">
        <f t="shared" si="18"/>
        <v>#REF!</v>
      </c>
    </row>
    <row r="651" spans="28:28" x14ac:dyDescent="0.2">
      <c r="AB651" s="20" t="e">
        <f t="shared" si="18"/>
        <v>#REF!</v>
      </c>
    </row>
    <row r="652" spans="28:28" x14ac:dyDescent="0.2">
      <c r="AB652" s="20" t="e">
        <f t="shared" si="18"/>
        <v>#REF!</v>
      </c>
    </row>
    <row r="653" spans="28:28" x14ac:dyDescent="0.2">
      <c r="AB653" s="20" t="e">
        <f t="shared" si="18"/>
        <v>#REF!</v>
      </c>
    </row>
    <row r="654" spans="28:28" x14ac:dyDescent="0.2">
      <c r="AB654" s="20" t="e">
        <f t="shared" si="18"/>
        <v>#REF!</v>
      </c>
    </row>
    <row r="655" spans="28:28" x14ac:dyDescent="0.2">
      <c r="AB655" s="20" t="e">
        <f t="shared" si="18"/>
        <v>#REF!</v>
      </c>
    </row>
    <row r="656" spans="28:28" x14ac:dyDescent="0.2">
      <c r="AB656" s="20" t="e">
        <f t="shared" si="18"/>
        <v>#REF!</v>
      </c>
    </row>
    <row r="657" spans="28:28" x14ac:dyDescent="0.2">
      <c r="AB657" s="20" t="e">
        <f t="shared" ref="AB657:AB720" si="19">AB656+1</f>
        <v>#REF!</v>
      </c>
    </row>
    <row r="658" spans="28:28" x14ac:dyDescent="0.2">
      <c r="AB658" s="20" t="e">
        <f t="shared" si="19"/>
        <v>#REF!</v>
      </c>
    </row>
    <row r="659" spans="28:28" x14ac:dyDescent="0.2">
      <c r="AB659" s="20" t="e">
        <f t="shared" si="19"/>
        <v>#REF!</v>
      </c>
    </row>
    <row r="660" spans="28:28" x14ac:dyDescent="0.2">
      <c r="AB660" s="20" t="e">
        <f t="shared" si="19"/>
        <v>#REF!</v>
      </c>
    </row>
    <row r="661" spans="28:28" x14ac:dyDescent="0.2">
      <c r="AB661" s="20" t="e">
        <f t="shared" si="19"/>
        <v>#REF!</v>
      </c>
    </row>
    <row r="662" spans="28:28" x14ac:dyDescent="0.2">
      <c r="AB662" s="20" t="e">
        <f t="shared" si="19"/>
        <v>#REF!</v>
      </c>
    </row>
    <row r="663" spans="28:28" x14ac:dyDescent="0.2">
      <c r="AB663" s="20" t="e">
        <f t="shared" si="19"/>
        <v>#REF!</v>
      </c>
    </row>
    <row r="664" spans="28:28" x14ac:dyDescent="0.2">
      <c r="AB664" s="20" t="e">
        <f t="shared" si="19"/>
        <v>#REF!</v>
      </c>
    </row>
    <row r="665" spans="28:28" x14ac:dyDescent="0.2">
      <c r="AB665" s="20" t="e">
        <f t="shared" si="19"/>
        <v>#REF!</v>
      </c>
    </row>
    <row r="666" spans="28:28" x14ac:dyDescent="0.2">
      <c r="AB666" s="20" t="e">
        <f t="shared" si="19"/>
        <v>#REF!</v>
      </c>
    </row>
    <row r="667" spans="28:28" x14ac:dyDescent="0.2">
      <c r="AB667" s="20" t="e">
        <f t="shared" si="19"/>
        <v>#REF!</v>
      </c>
    </row>
    <row r="668" spans="28:28" x14ac:dyDescent="0.2">
      <c r="AB668" s="20" t="e">
        <f t="shared" si="19"/>
        <v>#REF!</v>
      </c>
    </row>
    <row r="669" spans="28:28" x14ac:dyDescent="0.2">
      <c r="AB669" s="20" t="e">
        <f t="shared" si="19"/>
        <v>#REF!</v>
      </c>
    </row>
    <row r="670" spans="28:28" x14ac:dyDescent="0.2">
      <c r="AB670" s="20" t="e">
        <f t="shared" si="19"/>
        <v>#REF!</v>
      </c>
    </row>
    <row r="671" spans="28:28" x14ac:dyDescent="0.2">
      <c r="AB671" s="20" t="e">
        <f t="shared" si="19"/>
        <v>#REF!</v>
      </c>
    </row>
    <row r="672" spans="28:28" x14ac:dyDescent="0.2">
      <c r="AB672" s="20" t="e">
        <f t="shared" si="19"/>
        <v>#REF!</v>
      </c>
    </row>
    <row r="673" spans="28:28" x14ac:dyDescent="0.2">
      <c r="AB673" s="20" t="e">
        <f t="shared" si="19"/>
        <v>#REF!</v>
      </c>
    </row>
    <row r="674" spans="28:28" x14ac:dyDescent="0.2">
      <c r="AB674" s="20" t="e">
        <f t="shared" si="19"/>
        <v>#REF!</v>
      </c>
    </row>
    <row r="675" spans="28:28" x14ac:dyDescent="0.2">
      <c r="AB675" s="20" t="e">
        <f t="shared" si="19"/>
        <v>#REF!</v>
      </c>
    </row>
    <row r="676" spans="28:28" x14ac:dyDescent="0.2">
      <c r="AB676" s="20" t="e">
        <f t="shared" si="19"/>
        <v>#REF!</v>
      </c>
    </row>
    <row r="677" spans="28:28" x14ac:dyDescent="0.2">
      <c r="AB677" s="20" t="e">
        <f t="shared" si="19"/>
        <v>#REF!</v>
      </c>
    </row>
    <row r="678" spans="28:28" x14ac:dyDescent="0.2">
      <c r="AB678" s="20" t="e">
        <f t="shared" si="19"/>
        <v>#REF!</v>
      </c>
    </row>
    <row r="679" spans="28:28" x14ac:dyDescent="0.2">
      <c r="AB679" s="20" t="e">
        <f t="shared" si="19"/>
        <v>#REF!</v>
      </c>
    </row>
    <row r="680" spans="28:28" x14ac:dyDescent="0.2">
      <c r="AB680" s="20" t="e">
        <f t="shared" si="19"/>
        <v>#REF!</v>
      </c>
    </row>
    <row r="681" spans="28:28" x14ac:dyDescent="0.2">
      <c r="AB681" s="20" t="e">
        <f t="shared" si="19"/>
        <v>#REF!</v>
      </c>
    </row>
    <row r="682" spans="28:28" x14ac:dyDescent="0.2">
      <c r="AB682" s="20" t="e">
        <f t="shared" si="19"/>
        <v>#REF!</v>
      </c>
    </row>
    <row r="683" spans="28:28" x14ac:dyDescent="0.2">
      <c r="AB683" s="20" t="e">
        <f t="shared" si="19"/>
        <v>#REF!</v>
      </c>
    </row>
    <row r="684" spans="28:28" x14ac:dyDescent="0.2">
      <c r="AB684" s="20" t="e">
        <f t="shared" si="19"/>
        <v>#REF!</v>
      </c>
    </row>
    <row r="685" spans="28:28" x14ac:dyDescent="0.2">
      <c r="AB685" s="20" t="e">
        <f t="shared" si="19"/>
        <v>#REF!</v>
      </c>
    </row>
    <row r="686" spans="28:28" x14ac:dyDescent="0.2">
      <c r="AB686" s="20" t="e">
        <f t="shared" si="19"/>
        <v>#REF!</v>
      </c>
    </row>
    <row r="687" spans="28:28" x14ac:dyDescent="0.2">
      <c r="AB687" s="20" t="e">
        <f t="shared" si="19"/>
        <v>#REF!</v>
      </c>
    </row>
    <row r="688" spans="28:28" x14ac:dyDescent="0.2">
      <c r="AB688" s="20" t="e">
        <f t="shared" si="19"/>
        <v>#REF!</v>
      </c>
    </row>
    <row r="689" spans="28:28" x14ac:dyDescent="0.2">
      <c r="AB689" s="20" t="e">
        <f t="shared" si="19"/>
        <v>#REF!</v>
      </c>
    </row>
    <row r="690" spans="28:28" x14ac:dyDescent="0.2">
      <c r="AB690" s="20" t="e">
        <f t="shared" si="19"/>
        <v>#REF!</v>
      </c>
    </row>
    <row r="691" spans="28:28" x14ac:dyDescent="0.2">
      <c r="AB691" s="20" t="e">
        <f t="shared" si="19"/>
        <v>#REF!</v>
      </c>
    </row>
    <row r="692" spans="28:28" x14ac:dyDescent="0.2">
      <c r="AB692" s="20" t="e">
        <f t="shared" si="19"/>
        <v>#REF!</v>
      </c>
    </row>
    <row r="693" spans="28:28" x14ac:dyDescent="0.2">
      <c r="AB693" s="20" t="e">
        <f t="shared" si="19"/>
        <v>#REF!</v>
      </c>
    </row>
    <row r="694" spans="28:28" x14ac:dyDescent="0.2">
      <c r="AB694" s="20" t="e">
        <f t="shared" si="19"/>
        <v>#REF!</v>
      </c>
    </row>
    <row r="695" spans="28:28" x14ac:dyDescent="0.2">
      <c r="AB695" s="20" t="e">
        <f t="shared" si="19"/>
        <v>#REF!</v>
      </c>
    </row>
    <row r="696" spans="28:28" x14ac:dyDescent="0.2">
      <c r="AB696" s="20" t="e">
        <f t="shared" si="19"/>
        <v>#REF!</v>
      </c>
    </row>
    <row r="697" spans="28:28" x14ac:dyDescent="0.2">
      <c r="AB697" s="20" t="e">
        <f t="shared" si="19"/>
        <v>#REF!</v>
      </c>
    </row>
    <row r="698" spans="28:28" x14ac:dyDescent="0.2">
      <c r="AB698" s="20" t="e">
        <f t="shared" si="19"/>
        <v>#REF!</v>
      </c>
    </row>
    <row r="699" spans="28:28" x14ac:dyDescent="0.2">
      <c r="AB699" s="20" t="e">
        <f t="shared" si="19"/>
        <v>#REF!</v>
      </c>
    </row>
    <row r="700" spans="28:28" x14ac:dyDescent="0.2">
      <c r="AB700" s="20" t="e">
        <f t="shared" si="19"/>
        <v>#REF!</v>
      </c>
    </row>
    <row r="701" spans="28:28" x14ac:dyDescent="0.2">
      <c r="AB701" s="20" t="e">
        <f t="shared" si="19"/>
        <v>#REF!</v>
      </c>
    </row>
    <row r="702" spans="28:28" x14ac:dyDescent="0.2">
      <c r="AB702" s="20" t="e">
        <f t="shared" si="19"/>
        <v>#REF!</v>
      </c>
    </row>
    <row r="703" spans="28:28" x14ac:dyDescent="0.2">
      <c r="AB703" s="20" t="e">
        <f t="shared" si="19"/>
        <v>#REF!</v>
      </c>
    </row>
    <row r="704" spans="28:28" x14ac:dyDescent="0.2">
      <c r="AB704" s="20" t="e">
        <f t="shared" si="19"/>
        <v>#REF!</v>
      </c>
    </row>
    <row r="705" spans="28:28" x14ac:dyDescent="0.2">
      <c r="AB705" s="20" t="e">
        <f t="shared" si="19"/>
        <v>#REF!</v>
      </c>
    </row>
    <row r="706" spans="28:28" x14ac:dyDescent="0.2">
      <c r="AB706" s="20" t="e">
        <f t="shared" si="19"/>
        <v>#REF!</v>
      </c>
    </row>
    <row r="707" spans="28:28" x14ac:dyDescent="0.2">
      <c r="AB707" s="20" t="e">
        <f t="shared" si="19"/>
        <v>#REF!</v>
      </c>
    </row>
    <row r="708" spans="28:28" x14ac:dyDescent="0.2">
      <c r="AB708" s="20" t="e">
        <f t="shared" si="19"/>
        <v>#REF!</v>
      </c>
    </row>
    <row r="709" spans="28:28" x14ac:dyDescent="0.2">
      <c r="AB709" s="20" t="e">
        <f t="shared" si="19"/>
        <v>#REF!</v>
      </c>
    </row>
    <row r="710" spans="28:28" x14ac:dyDescent="0.2">
      <c r="AB710" s="20" t="e">
        <f t="shared" si="19"/>
        <v>#REF!</v>
      </c>
    </row>
    <row r="711" spans="28:28" x14ac:dyDescent="0.2">
      <c r="AB711" s="20" t="e">
        <f t="shared" si="19"/>
        <v>#REF!</v>
      </c>
    </row>
    <row r="712" spans="28:28" x14ac:dyDescent="0.2">
      <c r="AB712" s="20" t="e">
        <f t="shared" si="19"/>
        <v>#REF!</v>
      </c>
    </row>
    <row r="713" spans="28:28" x14ac:dyDescent="0.2">
      <c r="AB713" s="20" t="e">
        <f t="shared" si="19"/>
        <v>#REF!</v>
      </c>
    </row>
    <row r="714" spans="28:28" x14ac:dyDescent="0.2">
      <c r="AB714" s="20" t="e">
        <f t="shared" si="19"/>
        <v>#REF!</v>
      </c>
    </row>
    <row r="715" spans="28:28" x14ac:dyDescent="0.2">
      <c r="AB715" s="20" t="e">
        <f t="shared" si="19"/>
        <v>#REF!</v>
      </c>
    </row>
    <row r="716" spans="28:28" x14ac:dyDescent="0.2">
      <c r="AB716" s="20" t="e">
        <f t="shared" si="19"/>
        <v>#REF!</v>
      </c>
    </row>
    <row r="717" spans="28:28" x14ac:dyDescent="0.2">
      <c r="AB717" s="20" t="e">
        <f t="shared" si="19"/>
        <v>#REF!</v>
      </c>
    </row>
    <row r="718" spans="28:28" x14ac:dyDescent="0.2">
      <c r="AB718" s="20" t="e">
        <f t="shared" si="19"/>
        <v>#REF!</v>
      </c>
    </row>
    <row r="719" spans="28:28" x14ac:dyDescent="0.2">
      <c r="AB719" s="20" t="e">
        <f t="shared" si="19"/>
        <v>#REF!</v>
      </c>
    </row>
    <row r="720" spans="28:28" x14ac:dyDescent="0.2">
      <c r="AB720" s="20" t="e">
        <f t="shared" si="19"/>
        <v>#REF!</v>
      </c>
    </row>
    <row r="721" spans="28:28" x14ac:dyDescent="0.2">
      <c r="AB721" s="20" t="e">
        <f t="shared" ref="AB721:AB784" si="20">AB720+1</f>
        <v>#REF!</v>
      </c>
    </row>
    <row r="722" spans="28:28" x14ac:dyDescent="0.2">
      <c r="AB722" s="20" t="e">
        <f t="shared" si="20"/>
        <v>#REF!</v>
      </c>
    </row>
    <row r="723" spans="28:28" x14ac:dyDescent="0.2">
      <c r="AB723" s="20" t="e">
        <f t="shared" si="20"/>
        <v>#REF!</v>
      </c>
    </row>
    <row r="724" spans="28:28" x14ac:dyDescent="0.2">
      <c r="AB724" s="20" t="e">
        <f t="shared" si="20"/>
        <v>#REF!</v>
      </c>
    </row>
    <row r="725" spans="28:28" x14ac:dyDescent="0.2">
      <c r="AB725" s="20" t="e">
        <f t="shared" si="20"/>
        <v>#REF!</v>
      </c>
    </row>
    <row r="726" spans="28:28" x14ac:dyDescent="0.2">
      <c r="AB726" s="20" t="e">
        <f t="shared" si="20"/>
        <v>#REF!</v>
      </c>
    </row>
    <row r="727" spans="28:28" x14ac:dyDescent="0.2">
      <c r="AB727" s="20" t="e">
        <f t="shared" si="20"/>
        <v>#REF!</v>
      </c>
    </row>
    <row r="728" spans="28:28" x14ac:dyDescent="0.2">
      <c r="AB728" s="20" t="e">
        <f t="shared" si="20"/>
        <v>#REF!</v>
      </c>
    </row>
    <row r="729" spans="28:28" x14ac:dyDescent="0.2">
      <c r="AB729" s="20" t="e">
        <f t="shared" si="20"/>
        <v>#REF!</v>
      </c>
    </row>
    <row r="730" spans="28:28" x14ac:dyDescent="0.2">
      <c r="AB730" s="20" t="e">
        <f t="shared" si="20"/>
        <v>#REF!</v>
      </c>
    </row>
    <row r="731" spans="28:28" x14ac:dyDescent="0.2">
      <c r="AB731" s="20" t="e">
        <f t="shared" si="20"/>
        <v>#REF!</v>
      </c>
    </row>
    <row r="732" spans="28:28" x14ac:dyDescent="0.2">
      <c r="AB732" s="20" t="e">
        <f t="shared" si="20"/>
        <v>#REF!</v>
      </c>
    </row>
    <row r="733" spans="28:28" x14ac:dyDescent="0.2">
      <c r="AB733" s="20" t="e">
        <f t="shared" si="20"/>
        <v>#REF!</v>
      </c>
    </row>
    <row r="734" spans="28:28" x14ac:dyDescent="0.2">
      <c r="AB734" s="20" t="e">
        <f t="shared" si="20"/>
        <v>#REF!</v>
      </c>
    </row>
    <row r="735" spans="28:28" x14ac:dyDescent="0.2">
      <c r="AB735" s="20" t="e">
        <f t="shared" si="20"/>
        <v>#REF!</v>
      </c>
    </row>
    <row r="736" spans="28:28" x14ac:dyDescent="0.2">
      <c r="AB736" s="20" t="e">
        <f t="shared" si="20"/>
        <v>#REF!</v>
      </c>
    </row>
    <row r="737" spans="28:28" x14ac:dyDescent="0.2">
      <c r="AB737" s="20" t="e">
        <f t="shared" si="20"/>
        <v>#REF!</v>
      </c>
    </row>
    <row r="738" spans="28:28" x14ac:dyDescent="0.2">
      <c r="AB738" s="20" t="e">
        <f t="shared" si="20"/>
        <v>#REF!</v>
      </c>
    </row>
    <row r="739" spans="28:28" x14ac:dyDescent="0.2">
      <c r="AB739" s="20" t="e">
        <f t="shared" si="20"/>
        <v>#REF!</v>
      </c>
    </row>
    <row r="740" spans="28:28" x14ac:dyDescent="0.2">
      <c r="AB740" s="20" t="e">
        <f t="shared" si="20"/>
        <v>#REF!</v>
      </c>
    </row>
    <row r="741" spans="28:28" x14ac:dyDescent="0.2">
      <c r="AB741" s="20" t="e">
        <f t="shared" si="20"/>
        <v>#REF!</v>
      </c>
    </row>
    <row r="742" spans="28:28" x14ac:dyDescent="0.2">
      <c r="AB742" s="20" t="e">
        <f t="shared" si="20"/>
        <v>#REF!</v>
      </c>
    </row>
    <row r="743" spans="28:28" x14ac:dyDescent="0.2">
      <c r="AB743" s="20" t="e">
        <f t="shared" si="20"/>
        <v>#REF!</v>
      </c>
    </row>
    <row r="744" spans="28:28" x14ac:dyDescent="0.2">
      <c r="AB744" s="20" t="e">
        <f t="shared" si="20"/>
        <v>#REF!</v>
      </c>
    </row>
    <row r="745" spans="28:28" x14ac:dyDescent="0.2">
      <c r="AB745" s="20" t="e">
        <f t="shared" si="20"/>
        <v>#REF!</v>
      </c>
    </row>
    <row r="746" spans="28:28" x14ac:dyDescent="0.2">
      <c r="AB746" s="20" t="e">
        <f t="shared" si="20"/>
        <v>#REF!</v>
      </c>
    </row>
    <row r="747" spans="28:28" x14ac:dyDescent="0.2">
      <c r="AB747" s="20" t="e">
        <f t="shared" si="20"/>
        <v>#REF!</v>
      </c>
    </row>
    <row r="748" spans="28:28" x14ac:dyDescent="0.2">
      <c r="AB748" s="20" t="e">
        <f t="shared" si="20"/>
        <v>#REF!</v>
      </c>
    </row>
    <row r="749" spans="28:28" x14ac:dyDescent="0.2">
      <c r="AB749" s="20" t="e">
        <f t="shared" si="20"/>
        <v>#REF!</v>
      </c>
    </row>
    <row r="750" spans="28:28" x14ac:dyDescent="0.2">
      <c r="AB750" s="20" t="e">
        <f t="shared" si="20"/>
        <v>#REF!</v>
      </c>
    </row>
    <row r="751" spans="28:28" x14ac:dyDescent="0.2">
      <c r="AB751" s="20" t="e">
        <f t="shared" si="20"/>
        <v>#REF!</v>
      </c>
    </row>
    <row r="752" spans="28:28" x14ac:dyDescent="0.2">
      <c r="AB752" s="20" t="e">
        <f t="shared" si="20"/>
        <v>#REF!</v>
      </c>
    </row>
    <row r="753" spans="28:28" x14ac:dyDescent="0.2">
      <c r="AB753" s="20" t="e">
        <f t="shared" si="20"/>
        <v>#REF!</v>
      </c>
    </row>
    <row r="754" spans="28:28" x14ac:dyDescent="0.2">
      <c r="AB754" s="20" t="e">
        <f t="shared" si="20"/>
        <v>#REF!</v>
      </c>
    </row>
    <row r="755" spans="28:28" x14ac:dyDescent="0.2">
      <c r="AB755" s="20" t="e">
        <f t="shared" si="20"/>
        <v>#REF!</v>
      </c>
    </row>
    <row r="756" spans="28:28" x14ac:dyDescent="0.2">
      <c r="AB756" s="20" t="e">
        <f t="shared" si="20"/>
        <v>#REF!</v>
      </c>
    </row>
    <row r="757" spans="28:28" x14ac:dyDescent="0.2">
      <c r="AB757" s="20" t="e">
        <f t="shared" si="20"/>
        <v>#REF!</v>
      </c>
    </row>
    <row r="758" spans="28:28" x14ac:dyDescent="0.2">
      <c r="AB758" s="20" t="e">
        <f t="shared" si="20"/>
        <v>#REF!</v>
      </c>
    </row>
    <row r="759" spans="28:28" x14ac:dyDescent="0.2">
      <c r="AB759" s="20" t="e">
        <f t="shared" si="20"/>
        <v>#REF!</v>
      </c>
    </row>
    <row r="760" spans="28:28" x14ac:dyDescent="0.2">
      <c r="AB760" s="20" t="e">
        <f t="shared" si="20"/>
        <v>#REF!</v>
      </c>
    </row>
    <row r="761" spans="28:28" x14ac:dyDescent="0.2">
      <c r="AB761" s="20" t="e">
        <f t="shared" si="20"/>
        <v>#REF!</v>
      </c>
    </row>
    <row r="762" spans="28:28" x14ac:dyDescent="0.2">
      <c r="AB762" s="20" t="e">
        <f t="shared" si="20"/>
        <v>#REF!</v>
      </c>
    </row>
    <row r="763" spans="28:28" x14ac:dyDescent="0.2">
      <c r="AB763" s="20" t="e">
        <f t="shared" si="20"/>
        <v>#REF!</v>
      </c>
    </row>
    <row r="764" spans="28:28" x14ac:dyDescent="0.2">
      <c r="AB764" s="20" t="e">
        <f t="shared" si="20"/>
        <v>#REF!</v>
      </c>
    </row>
    <row r="765" spans="28:28" x14ac:dyDescent="0.2">
      <c r="AB765" s="20" t="e">
        <f t="shared" si="20"/>
        <v>#REF!</v>
      </c>
    </row>
    <row r="766" spans="28:28" x14ac:dyDescent="0.2">
      <c r="AB766" s="20" t="e">
        <f t="shared" si="20"/>
        <v>#REF!</v>
      </c>
    </row>
    <row r="767" spans="28:28" x14ac:dyDescent="0.2">
      <c r="AB767" s="20" t="e">
        <f t="shared" si="20"/>
        <v>#REF!</v>
      </c>
    </row>
    <row r="768" spans="28:28" x14ac:dyDescent="0.2">
      <c r="AB768" s="20" t="e">
        <f t="shared" si="20"/>
        <v>#REF!</v>
      </c>
    </row>
    <row r="769" spans="28:28" x14ac:dyDescent="0.2">
      <c r="AB769" s="20" t="e">
        <f t="shared" si="20"/>
        <v>#REF!</v>
      </c>
    </row>
    <row r="770" spans="28:28" x14ac:dyDescent="0.2">
      <c r="AB770" s="20" t="e">
        <f t="shared" si="20"/>
        <v>#REF!</v>
      </c>
    </row>
    <row r="771" spans="28:28" x14ac:dyDescent="0.2">
      <c r="AB771" s="20" t="e">
        <f t="shared" si="20"/>
        <v>#REF!</v>
      </c>
    </row>
    <row r="772" spans="28:28" x14ac:dyDescent="0.2">
      <c r="AB772" s="20" t="e">
        <f t="shared" si="20"/>
        <v>#REF!</v>
      </c>
    </row>
    <row r="773" spans="28:28" x14ac:dyDescent="0.2">
      <c r="AB773" s="20" t="e">
        <f t="shared" si="20"/>
        <v>#REF!</v>
      </c>
    </row>
    <row r="774" spans="28:28" x14ac:dyDescent="0.2">
      <c r="AB774" s="20" t="e">
        <f t="shared" si="20"/>
        <v>#REF!</v>
      </c>
    </row>
    <row r="775" spans="28:28" x14ac:dyDescent="0.2">
      <c r="AB775" s="20" t="e">
        <f t="shared" si="20"/>
        <v>#REF!</v>
      </c>
    </row>
    <row r="776" spans="28:28" x14ac:dyDescent="0.2">
      <c r="AB776" s="20" t="e">
        <f t="shared" si="20"/>
        <v>#REF!</v>
      </c>
    </row>
    <row r="777" spans="28:28" x14ac:dyDescent="0.2">
      <c r="AB777" s="20" t="e">
        <f t="shared" si="20"/>
        <v>#REF!</v>
      </c>
    </row>
    <row r="778" spans="28:28" x14ac:dyDescent="0.2">
      <c r="AB778" s="20" t="e">
        <f t="shared" si="20"/>
        <v>#REF!</v>
      </c>
    </row>
    <row r="779" spans="28:28" x14ac:dyDescent="0.2">
      <c r="AB779" s="20" t="e">
        <f t="shared" si="20"/>
        <v>#REF!</v>
      </c>
    </row>
    <row r="780" spans="28:28" x14ac:dyDescent="0.2">
      <c r="AB780" s="20" t="e">
        <f t="shared" si="20"/>
        <v>#REF!</v>
      </c>
    </row>
    <row r="781" spans="28:28" x14ac:dyDescent="0.2">
      <c r="AB781" s="20" t="e">
        <f t="shared" si="20"/>
        <v>#REF!</v>
      </c>
    </row>
    <row r="782" spans="28:28" x14ac:dyDescent="0.2">
      <c r="AB782" s="20" t="e">
        <f t="shared" si="20"/>
        <v>#REF!</v>
      </c>
    </row>
    <row r="783" spans="28:28" x14ac:dyDescent="0.2">
      <c r="AB783" s="20" t="e">
        <f t="shared" si="20"/>
        <v>#REF!</v>
      </c>
    </row>
    <row r="784" spans="28:28" x14ac:dyDescent="0.2">
      <c r="AB784" s="20" t="e">
        <f t="shared" si="20"/>
        <v>#REF!</v>
      </c>
    </row>
    <row r="785" spans="28:28" x14ac:dyDescent="0.2">
      <c r="AB785" s="20" t="e">
        <f t="shared" ref="AB785:AB848" si="21">AB784+1</f>
        <v>#REF!</v>
      </c>
    </row>
    <row r="786" spans="28:28" x14ac:dyDescent="0.2">
      <c r="AB786" s="20" t="e">
        <f t="shared" si="21"/>
        <v>#REF!</v>
      </c>
    </row>
    <row r="787" spans="28:28" x14ac:dyDescent="0.2">
      <c r="AB787" s="20" t="e">
        <f t="shared" si="21"/>
        <v>#REF!</v>
      </c>
    </row>
    <row r="788" spans="28:28" x14ac:dyDescent="0.2">
      <c r="AB788" s="20" t="e">
        <f t="shared" si="21"/>
        <v>#REF!</v>
      </c>
    </row>
    <row r="789" spans="28:28" x14ac:dyDescent="0.2">
      <c r="AB789" s="20" t="e">
        <f t="shared" si="21"/>
        <v>#REF!</v>
      </c>
    </row>
    <row r="790" spans="28:28" x14ac:dyDescent="0.2">
      <c r="AB790" s="20" t="e">
        <f t="shared" si="21"/>
        <v>#REF!</v>
      </c>
    </row>
    <row r="791" spans="28:28" x14ac:dyDescent="0.2">
      <c r="AB791" s="20" t="e">
        <f t="shared" si="21"/>
        <v>#REF!</v>
      </c>
    </row>
    <row r="792" spans="28:28" x14ac:dyDescent="0.2">
      <c r="AB792" s="20" t="e">
        <f t="shared" si="21"/>
        <v>#REF!</v>
      </c>
    </row>
    <row r="793" spans="28:28" x14ac:dyDescent="0.2">
      <c r="AB793" s="20" t="e">
        <f t="shared" si="21"/>
        <v>#REF!</v>
      </c>
    </row>
    <row r="794" spans="28:28" x14ac:dyDescent="0.2">
      <c r="AB794" s="20" t="e">
        <f t="shared" si="21"/>
        <v>#REF!</v>
      </c>
    </row>
    <row r="795" spans="28:28" x14ac:dyDescent="0.2">
      <c r="AB795" s="20" t="e">
        <f t="shared" si="21"/>
        <v>#REF!</v>
      </c>
    </row>
    <row r="796" spans="28:28" x14ac:dyDescent="0.2">
      <c r="AB796" s="20" t="e">
        <f t="shared" si="21"/>
        <v>#REF!</v>
      </c>
    </row>
    <row r="797" spans="28:28" x14ac:dyDescent="0.2">
      <c r="AB797" s="20" t="e">
        <f t="shared" si="21"/>
        <v>#REF!</v>
      </c>
    </row>
    <row r="798" spans="28:28" x14ac:dyDescent="0.2">
      <c r="AB798" s="20" t="e">
        <f t="shared" si="21"/>
        <v>#REF!</v>
      </c>
    </row>
    <row r="799" spans="28:28" x14ac:dyDescent="0.2">
      <c r="AB799" s="20" t="e">
        <f t="shared" si="21"/>
        <v>#REF!</v>
      </c>
    </row>
    <row r="800" spans="28:28" x14ac:dyDescent="0.2">
      <c r="AB800" s="20" t="e">
        <f t="shared" si="21"/>
        <v>#REF!</v>
      </c>
    </row>
    <row r="801" spans="28:28" x14ac:dyDescent="0.2">
      <c r="AB801" s="20" t="e">
        <f t="shared" si="21"/>
        <v>#REF!</v>
      </c>
    </row>
    <row r="802" spans="28:28" x14ac:dyDescent="0.2">
      <c r="AB802" s="20" t="e">
        <f t="shared" si="21"/>
        <v>#REF!</v>
      </c>
    </row>
    <row r="803" spans="28:28" x14ac:dyDescent="0.2">
      <c r="AB803" s="20" t="e">
        <f t="shared" si="21"/>
        <v>#REF!</v>
      </c>
    </row>
    <row r="804" spans="28:28" x14ac:dyDescent="0.2">
      <c r="AB804" s="20" t="e">
        <f t="shared" si="21"/>
        <v>#REF!</v>
      </c>
    </row>
    <row r="805" spans="28:28" x14ac:dyDescent="0.2">
      <c r="AB805" s="20" t="e">
        <f t="shared" si="21"/>
        <v>#REF!</v>
      </c>
    </row>
    <row r="806" spans="28:28" x14ac:dyDescent="0.2">
      <c r="AB806" s="20" t="e">
        <f t="shared" si="21"/>
        <v>#REF!</v>
      </c>
    </row>
    <row r="807" spans="28:28" x14ac:dyDescent="0.2">
      <c r="AB807" s="20" t="e">
        <f t="shared" si="21"/>
        <v>#REF!</v>
      </c>
    </row>
    <row r="808" spans="28:28" x14ac:dyDescent="0.2">
      <c r="AB808" s="20" t="e">
        <f t="shared" si="21"/>
        <v>#REF!</v>
      </c>
    </row>
    <row r="809" spans="28:28" x14ac:dyDescent="0.2">
      <c r="AB809" s="20" t="e">
        <f t="shared" si="21"/>
        <v>#REF!</v>
      </c>
    </row>
    <row r="810" spans="28:28" x14ac:dyDescent="0.2">
      <c r="AB810" s="20" t="e">
        <f t="shared" si="21"/>
        <v>#REF!</v>
      </c>
    </row>
    <row r="811" spans="28:28" x14ac:dyDescent="0.2">
      <c r="AB811" s="20" t="e">
        <f t="shared" si="21"/>
        <v>#REF!</v>
      </c>
    </row>
    <row r="812" spans="28:28" x14ac:dyDescent="0.2">
      <c r="AB812" s="20" t="e">
        <f t="shared" si="21"/>
        <v>#REF!</v>
      </c>
    </row>
    <row r="813" spans="28:28" x14ac:dyDescent="0.2">
      <c r="AB813" s="20" t="e">
        <f t="shared" si="21"/>
        <v>#REF!</v>
      </c>
    </row>
    <row r="814" spans="28:28" x14ac:dyDescent="0.2">
      <c r="AB814" s="20" t="e">
        <f t="shared" si="21"/>
        <v>#REF!</v>
      </c>
    </row>
    <row r="815" spans="28:28" x14ac:dyDescent="0.2">
      <c r="AB815" s="20" t="e">
        <f t="shared" si="21"/>
        <v>#REF!</v>
      </c>
    </row>
    <row r="816" spans="28:28" x14ac:dyDescent="0.2">
      <c r="AB816" s="20" t="e">
        <f t="shared" si="21"/>
        <v>#REF!</v>
      </c>
    </row>
    <row r="817" spans="28:28" x14ac:dyDescent="0.2">
      <c r="AB817" s="20" t="e">
        <f t="shared" si="21"/>
        <v>#REF!</v>
      </c>
    </row>
    <row r="818" spans="28:28" x14ac:dyDescent="0.2">
      <c r="AB818" s="20" t="e">
        <f t="shared" si="21"/>
        <v>#REF!</v>
      </c>
    </row>
    <row r="819" spans="28:28" x14ac:dyDescent="0.2">
      <c r="AB819" s="20" t="e">
        <f t="shared" si="21"/>
        <v>#REF!</v>
      </c>
    </row>
    <row r="820" spans="28:28" x14ac:dyDescent="0.2">
      <c r="AB820" s="20" t="e">
        <f t="shared" si="21"/>
        <v>#REF!</v>
      </c>
    </row>
    <row r="821" spans="28:28" x14ac:dyDescent="0.2">
      <c r="AB821" s="20" t="e">
        <f t="shared" si="21"/>
        <v>#REF!</v>
      </c>
    </row>
    <row r="822" spans="28:28" x14ac:dyDescent="0.2">
      <c r="AB822" s="20" t="e">
        <f t="shared" si="21"/>
        <v>#REF!</v>
      </c>
    </row>
    <row r="823" spans="28:28" x14ac:dyDescent="0.2">
      <c r="AB823" s="20" t="e">
        <f t="shared" si="21"/>
        <v>#REF!</v>
      </c>
    </row>
    <row r="824" spans="28:28" x14ac:dyDescent="0.2">
      <c r="AB824" s="20" t="e">
        <f t="shared" si="21"/>
        <v>#REF!</v>
      </c>
    </row>
    <row r="825" spans="28:28" x14ac:dyDescent="0.2">
      <c r="AB825" s="20" t="e">
        <f t="shared" si="21"/>
        <v>#REF!</v>
      </c>
    </row>
    <row r="826" spans="28:28" x14ac:dyDescent="0.2">
      <c r="AB826" s="20" t="e">
        <f t="shared" si="21"/>
        <v>#REF!</v>
      </c>
    </row>
    <row r="827" spans="28:28" x14ac:dyDescent="0.2">
      <c r="AB827" s="20" t="e">
        <f t="shared" si="21"/>
        <v>#REF!</v>
      </c>
    </row>
    <row r="828" spans="28:28" x14ac:dyDescent="0.2">
      <c r="AB828" s="20" t="e">
        <f t="shared" si="21"/>
        <v>#REF!</v>
      </c>
    </row>
    <row r="829" spans="28:28" x14ac:dyDescent="0.2">
      <c r="AB829" s="20" t="e">
        <f t="shared" si="21"/>
        <v>#REF!</v>
      </c>
    </row>
    <row r="830" spans="28:28" x14ac:dyDescent="0.2">
      <c r="AB830" s="20" t="e">
        <f t="shared" si="21"/>
        <v>#REF!</v>
      </c>
    </row>
    <row r="831" spans="28:28" x14ac:dyDescent="0.2">
      <c r="AB831" s="20" t="e">
        <f t="shared" si="21"/>
        <v>#REF!</v>
      </c>
    </row>
    <row r="832" spans="28:28" x14ac:dyDescent="0.2">
      <c r="AB832" s="20" t="e">
        <f t="shared" si="21"/>
        <v>#REF!</v>
      </c>
    </row>
    <row r="833" spans="28:28" x14ac:dyDescent="0.2">
      <c r="AB833" s="20" t="e">
        <f t="shared" si="21"/>
        <v>#REF!</v>
      </c>
    </row>
    <row r="834" spans="28:28" x14ac:dyDescent="0.2">
      <c r="AB834" s="20" t="e">
        <f t="shared" si="21"/>
        <v>#REF!</v>
      </c>
    </row>
    <row r="835" spans="28:28" x14ac:dyDescent="0.2">
      <c r="AB835" s="20" t="e">
        <f t="shared" si="21"/>
        <v>#REF!</v>
      </c>
    </row>
    <row r="836" spans="28:28" x14ac:dyDescent="0.2">
      <c r="AB836" s="20" t="e">
        <f t="shared" si="21"/>
        <v>#REF!</v>
      </c>
    </row>
    <row r="837" spans="28:28" x14ac:dyDescent="0.2">
      <c r="AB837" s="20" t="e">
        <f t="shared" si="21"/>
        <v>#REF!</v>
      </c>
    </row>
    <row r="838" spans="28:28" x14ac:dyDescent="0.2">
      <c r="AB838" s="20" t="e">
        <f t="shared" si="21"/>
        <v>#REF!</v>
      </c>
    </row>
    <row r="839" spans="28:28" x14ac:dyDescent="0.2">
      <c r="AB839" s="20" t="e">
        <f t="shared" si="21"/>
        <v>#REF!</v>
      </c>
    </row>
    <row r="840" spans="28:28" x14ac:dyDescent="0.2">
      <c r="AB840" s="20" t="e">
        <f t="shared" si="21"/>
        <v>#REF!</v>
      </c>
    </row>
    <row r="841" spans="28:28" x14ac:dyDescent="0.2">
      <c r="AB841" s="20" t="e">
        <f t="shared" si="21"/>
        <v>#REF!</v>
      </c>
    </row>
    <row r="842" spans="28:28" x14ac:dyDescent="0.2">
      <c r="AB842" s="20" t="e">
        <f t="shared" si="21"/>
        <v>#REF!</v>
      </c>
    </row>
    <row r="843" spans="28:28" x14ac:dyDescent="0.2">
      <c r="AB843" s="20" t="e">
        <f t="shared" si="21"/>
        <v>#REF!</v>
      </c>
    </row>
    <row r="844" spans="28:28" x14ac:dyDescent="0.2">
      <c r="AB844" s="20" t="e">
        <f t="shared" si="21"/>
        <v>#REF!</v>
      </c>
    </row>
    <row r="845" spans="28:28" x14ac:dyDescent="0.2">
      <c r="AB845" s="20" t="e">
        <f t="shared" si="21"/>
        <v>#REF!</v>
      </c>
    </row>
    <row r="846" spans="28:28" x14ac:dyDescent="0.2">
      <c r="AB846" s="20" t="e">
        <f t="shared" si="21"/>
        <v>#REF!</v>
      </c>
    </row>
    <row r="847" spans="28:28" x14ac:dyDescent="0.2">
      <c r="AB847" s="20" t="e">
        <f t="shared" si="21"/>
        <v>#REF!</v>
      </c>
    </row>
    <row r="848" spans="28:28" x14ac:dyDescent="0.2">
      <c r="AB848" s="20" t="e">
        <f t="shared" si="21"/>
        <v>#REF!</v>
      </c>
    </row>
    <row r="849" spans="28:28" x14ac:dyDescent="0.2">
      <c r="AB849" s="20" t="e">
        <f t="shared" ref="AB849:AB912" si="22">AB848+1</f>
        <v>#REF!</v>
      </c>
    </row>
    <row r="850" spans="28:28" x14ac:dyDescent="0.2">
      <c r="AB850" s="20" t="e">
        <f t="shared" si="22"/>
        <v>#REF!</v>
      </c>
    </row>
    <row r="851" spans="28:28" x14ac:dyDescent="0.2">
      <c r="AB851" s="20" t="e">
        <f t="shared" si="22"/>
        <v>#REF!</v>
      </c>
    </row>
    <row r="852" spans="28:28" x14ac:dyDescent="0.2">
      <c r="AB852" s="20" t="e">
        <f t="shared" si="22"/>
        <v>#REF!</v>
      </c>
    </row>
    <row r="853" spans="28:28" x14ac:dyDescent="0.2">
      <c r="AB853" s="20" t="e">
        <f t="shared" si="22"/>
        <v>#REF!</v>
      </c>
    </row>
    <row r="854" spans="28:28" x14ac:dyDescent="0.2">
      <c r="AB854" s="20" t="e">
        <f t="shared" si="22"/>
        <v>#REF!</v>
      </c>
    </row>
    <row r="855" spans="28:28" x14ac:dyDescent="0.2">
      <c r="AB855" s="20" t="e">
        <f t="shared" si="22"/>
        <v>#REF!</v>
      </c>
    </row>
    <row r="856" spans="28:28" x14ac:dyDescent="0.2">
      <c r="AB856" s="20" t="e">
        <f t="shared" si="22"/>
        <v>#REF!</v>
      </c>
    </row>
    <row r="857" spans="28:28" x14ac:dyDescent="0.2">
      <c r="AB857" s="20" t="e">
        <f t="shared" si="22"/>
        <v>#REF!</v>
      </c>
    </row>
    <row r="858" spans="28:28" x14ac:dyDescent="0.2">
      <c r="AB858" s="20" t="e">
        <f t="shared" si="22"/>
        <v>#REF!</v>
      </c>
    </row>
    <row r="859" spans="28:28" x14ac:dyDescent="0.2">
      <c r="AB859" s="20" t="e">
        <f t="shared" si="22"/>
        <v>#REF!</v>
      </c>
    </row>
    <row r="860" spans="28:28" x14ac:dyDescent="0.2">
      <c r="AB860" s="20" t="e">
        <f t="shared" si="22"/>
        <v>#REF!</v>
      </c>
    </row>
    <row r="861" spans="28:28" x14ac:dyDescent="0.2">
      <c r="AB861" s="20" t="e">
        <f t="shared" si="22"/>
        <v>#REF!</v>
      </c>
    </row>
    <row r="862" spans="28:28" x14ac:dyDescent="0.2">
      <c r="AB862" s="20" t="e">
        <f t="shared" si="22"/>
        <v>#REF!</v>
      </c>
    </row>
    <row r="863" spans="28:28" x14ac:dyDescent="0.2">
      <c r="AB863" s="20" t="e">
        <f t="shared" si="22"/>
        <v>#REF!</v>
      </c>
    </row>
    <row r="864" spans="28:28" x14ac:dyDescent="0.2">
      <c r="AB864" s="20" t="e">
        <f t="shared" si="22"/>
        <v>#REF!</v>
      </c>
    </row>
    <row r="865" spans="28:28" x14ac:dyDescent="0.2">
      <c r="AB865" s="20" t="e">
        <f t="shared" si="22"/>
        <v>#REF!</v>
      </c>
    </row>
    <row r="866" spans="28:28" x14ac:dyDescent="0.2">
      <c r="AB866" s="20" t="e">
        <f t="shared" si="22"/>
        <v>#REF!</v>
      </c>
    </row>
    <row r="867" spans="28:28" x14ac:dyDescent="0.2">
      <c r="AB867" s="20" t="e">
        <f t="shared" si="22"/>
        <v>#REF!</v>
      </c>
    </row>
    <row r="868" spans="28:28" x14ac:dyDescent="0.2">
      <c r="AB868" s="20" t="e">
        <f t="shared" si="22"/>
        <v>#REF!</v>
      </c>
    </row>
    <row r="869" spans="28:28" x14ac:dyDescent="0.2">
      <c r="AB869" s="20" t="e">
        <f t="shared" si="22"/>
        <v>#REF!</v>
      </c>
    </row>
    <row r="870" spans="28:28" x14ac:dyDescent="0.2">
      <c r="AB870" s="20" t="e">
        <f t="shared" si="22"/>
        <v>#REF!</v>
      </c>
    </row>
    <row r="871" spans="28:28" x14ac:dyDescent="0.2">
      <c r="AB871" s="20" t="e">
        <f t="shared" si="22"/>
        <v>#REF!</v>
      </c>
    </row>
    <row r="872" spans="28:28" x14ac:dyDescent="0.2">
      <c r="AB872" s="20" t="e">
        <f t="shared" si="22"/>
        <v>#REF!</v>
      </c>
    </row>
    <row r="873" spans="28:28" x14ac:dyDescent="0.2">
      <c r="AB873" s="20" t="e">
        <f t="shared" si="22"/>
        <v>#REF!</v>
      </c>
    </row>
    <row r="874" spans="28:28" x14ac:dyDescent="0.2">
      <c r="AB874" s="20" t="e">
        <f t="shared" si="22"/>
        <v>#REF!</v>
      </c>
    </row>
    <row r="875" spans="28:28" x14ac:dyDescent="0.2">
      <c r="AB875" s="20" t="e">
        <f t="shared" si="22"/>
        <v>#REF!</v>
      </c>
    </row>
    <row r="876" spans="28:28" x14ac:dyDescent="0.2">
      <c r="AB876" s="20" t="e">
        <f t="shared" si="22"/>
        <v>#REF!</v>
      </c>
    </row>
    <row r="877" spans="28:28" x14ac:dyDescent="0.2">
      <c r="AB877" s="20" t="e">
        <f t="shared" si="22"/>
        <v>#REF!</v>
      </c>
    </row>
    <row r="878" spans="28:28" x14ac:dyDescent="0.2">
      <c r="AB878" s="20" t="e">
        <f t="shared" si="22"/>
        <v>#REF!</v>
      </c>
    </row>
    <row r="879" spans="28:28" x14ac:dyDescent="0.2">
      <c r="AB879" s="20" t="e">
        <f t="shared" si="22"/>
        <v>#REF!</v>
      </c>
    </row>
    <row r="880" spans="28:28" x14ac:dyDescent="0.2">
      <c r="AB880" s="20" t="e">
        <f t="shared" si="22"/>
        <v>#REF!</v>
      </c>
    </row>
    <row r="881" spans="28:28" x14ac:dyDescent="0.2">
      <c r="AB881" s="20" t="e">
        <f t="shared" si="22"/>
        <v>#REF!</v>
      </c>
    </row>
    <row r="882" spans="28:28" x14ac:dyDescent="0.2">
      <c r="AB882" s="20" t="e">
        <f t="shared" si="22"/>
        <v>#REF!</v>
      </c>
    </row>
    <row r="883" spans="28:28" x14ac:dyDescent="0.2">
      <c r="AB883" s="20" t="e">
        <f t="shared" si="22"/>
        <v>#REF!</v>
      </c>
    </row>
    <row r="884" spans="28:28" x14ac:dyDescent="0.2">
      <c r="AB884" s="20" t="e">
        <f t="shared" si="22"/>
        <v>#REF!</v>
      </c>
    </row>
    <row r="885" spans="28:28" x14ac:dyDescent="0.2">
      <c r="AB885" s="20" t="e">
        <f t="shared" si="22"/>
        <v>#REF!</v>
      </c>
    </row>
    <row r="886" spans="28:28" x14ac:dyDescent="0.2">
      <c r="AB886" s="20" t="e">
        <f t="shared" si="22"/>
        <v>#REF!</v>
      </c>
    </row>
    <row r="887" spans="28:28" x14ac:dyDescent="0.2">
      <c r="AB887" s="20" t="e">
        <f t="shared" si="22"/>
        <v>#REF!</v>
      </c>
    </row>
    <row r="888" spans="28:28" x14ac:dyDescent="0.2">
      <c r="AB888" s="20" t="e">
        <f t="shared" si="22"/>
        <v>#REF!</v>
      </c>
    </row>
    <row r="889" spans="28:28" x14ac:dyDescent="0.2">
      <c r="AB889" s="20" t="e">
        <f t="shared" si="22"/>
        <v>#REF!</v>
      </c>
    </row>
    <row r="890" spans="28:28" x14ac:dyDescent="0.2">
      <c r="AB890" s="20" t="e">
        <f t="shared" si="22"/>
        <v>#REF!</v>
      </c>
    </row>
    <row r="891" spans="28:28" x14ac:dyDescent="0.2">
      <c r="AB891" s="20" t="e">
        <f t="shared" si="22"/>
        <v>#REF!</v>
      </c>
    </row>
    <row r="892" spans="28:28" x14ac:dyDescent="0.2">
      <c r="AB892" s="20" t="e">
        <f t="shared" si="22"/>
        <v>#REF!</v>
      </c>
    </row>
    <row r="893" spans="28:28" x14ac:dyDescent="0.2">
      <c r="AB893" s="20" t="e">
        <f t="shared" si="22"/>
        <v>#REF!</v>
      </c>
    </row>
    <row r="894" spans="28:28" x14ac:dyDescent="0.2">
      <c r="AB894" s="20" t="e">
        <f t="shared" si="22"/>
        <v>#REF!</v>
      </c>
    </row>
    <row r="895" spans="28:28" x14ac:dyDescent="0.2">
      <c r="AB895" s="20" t="e">
        <f t="shared" si="22"/>
        <v>#REF!</v>
      </c>
    </row>
    <row r="896" spans="28:28" x14ac:dyDescent="0.2">
      <c r="AB896" s="20" t="e">
        <f t="shared" si="22"/>
        <v>#REF!</v>
      </c>
    </row>
    <row r="897" spans="28:28" x14ac:dyDescent="0.2">
      <c r="AB897" s="20" t="e">
        <f t="shared" si="22"/>
        <v>#REF!</v>
      </c>
    </row>
    <row r="898" spans="28:28" x14ac:dyDescent="0.2">
      <c r="AB898" s="20" t="e">
        <f t="shared" si="22"/>
        <v>#REF!</v>
      </c>
    </row>
    <row r="899" spans="28:28" x14ac:dyDescent="0.2">
      <c r="AB899" s="20" t="e">
        <f t="shared" si="22"/>
        <v>#REF!</v>
      </c>
    </row>
    <row r="900" spans="28:28" x14ac:dyDescent="0.2">
      <c r="AB900" s="20" t="e">
        <f t="shared" si="22"/>
        <v>#REF!</v>
      </c>
    </row>
    <row r="901" spans="28:28" x14ac:dyDescent="0.2">
      <c r="AB901" s="20" t="e">
        <f t="shared" si="22"/>
        <v>#REF!</v>
      </c>
    </row>
    <row r="902" spans="28:28" x14ac:dyDescent="0.2">
      <c r="AB902" s="20" t="e">
        <f t="shared" si="22"/>
        <v>#REF!</v>
      </c>
    </row>
    <row r="903" spans="28:28" x14ac:dyDescent="0.2">
      <c r="AB903" s="20" t="e">
        <f t="shared" si="22"/>
        <v>#REF!</v>
      </c>
    </row>
    <row r="904" spans="28:28" x14ac:dyDescent="0.2">
      <c r="AB904" s="20" t="e">
        <f t="shared" si="22"/>
        <v>#REF!</v>
      </c>
    </row>
    <row r="905" spans="28:28" x14ac:dyDescent="0.2">
      <c r="AB905" s="20" t="e">
        <f t="shared" si="22"/>
        <v>#REF!</v>
      </c>
    </row>
    <row r="906" spans="28:28" x14ac:dyDescent="0.2">
      <c r="AB906" s="20" t="e">
        <f t="shared" si="22"/>
        <v>#REF!</v>
      </c>
    </row>
    <row r="907" spans="28:28" x14ac:dyDescent="0.2">
      <c r="AB907" s="20" t="e">
        <f t="shared" si="22"/>
        <v>#REF!</v>
      </c>
    </row>
    <row r="908" spans="28:28" x14ac:dyDescent="0.2">
      <c r="AB908" s="20" t="e">
        <f t="shared" si="22"/>
        <v>#REF!</v>
      </c>
    </row>
    <row r="909" spans="28:28" x14ac:dyDescent="0.2">
      <c r="AB909" s="20" t="e">
        <f t="shared" si="22"/>
        <v>#REF!</v>
      </c>
    </row>
    <row r="910" spans="28:28" x14ac:dyDescent="0.2">
      <c r="AB910" s="20" t="e">
        <f t="shared" si="22"/>
        <v>#REF!</v>
      </c>
    </row>
    <row r="911" spans="28:28" x14ac:dyDescent="0.2">
      <c r="AB911" s="20" t="e">
        <f t="shared" si="22"/>
        <v>#REF!</v>
      </c>
    </row>
    <row r="912" spans="28:28" x14ac:dyDescent="0.2">
      <c r="AB912" s="20" t="e">
        <f t="shared" si="22"/>
        <v>#REF!</v>
      </c>
    </row>
    <row r="913" spans="28:28" x14ac:dyDescent="0.2">
      <c r="AB913" s="20" t="e">
        <f t="shared" ref="AB913:AB976" si="23">AB912+1</f>
        <v>#REF!</v>
      </c>
    </row>
    <row r="914" spans="28:28" x14ac:dyDescent="0.2">
      <c r="AB914" s="20" t="e">
        <f t="shared" si="23"/>
        <v>#REF!</v>
      </c>
    </row>
    <row r="915" spans="28:28" x14ac:dyDescent="0.2">
      <c r="AB915" s="20" t="e">
        <f t="shared" si="23"/>
        <v>#REF!</v>
      </c>
    </row>
    <row r="916" spans="28:28" x14ac:dyDescent="0.2">
      <c r="AB916" s="20" t="e">
        <f t="shared" si="23"/>
        <v>#REF!</v>
      </c>
    </row>
    <row r="917" spans="28:28" x14ac:dyDescent="0.2">
      <c r="AB917" s="20" t="e">
        <f t="shared" si="23"/>
        <v>#REF!</v>
      </c>
    </row>
    <row r="918" spans="28:28" x14ac:dyDescent="0.2">
      <c r="AB918" s="20" t="e">
        <f t="shared" si="23"/>
        <v>#REF!</v>
      </c>
    </row>
    <row r="919" spans="28:28" x14ac:dyDescent="0.2">
      <c r="AB919" s="20" t="e">
        <f t="shared" si="23"/>
        <v>#REF!</v>
      </c>
    </row>
    <row r="920" spans="28:28" x14ac:dyDescent="0.2">
      <c r="AB920" s="20" t="e">
        <f t="shared" si="23"/>
        <v>#REF!</v>
      </c>
    </row>
    <row r="921" spans="28:28" x14ac:dyDescent="0.2">
      <c r="AB921" s="20" t="e">
        <f t="shared" si="23"/>
        <v>#REF!</v>
      </c>
    </row>
    <row r="922" spans="28:28" x14ac:dyDescent="0.2">
      <c r="AB922" s="20" t="e">
        <f t="shared" si="23"/>
        <v>#REF!</v>
      </c>
    </row>
    <row r="923" spans="28:28" x14ac:dyDescent="0.2">
      <c r="AB923" s="20" t="e">
        <f t="shared" si="23"/>
        <v>#REF!</v>
      </c>
    </row>
    <row r="924" spans="28:28" x14ac:dyDescent="0.2">
      <c r="AB924" s="20" t="e">
        <f t="shared" si="23"/>
        <v>#REF!</v>
      </c>
    </row>
    <row r="925" spans="28:28" x14ac:dyDescent="0.2">
      <c r="AB925" s="20" t="e">
        <f t="shared" si="23"/>
        <v>#REF!</v>
      </c>
    </row>
    <row r="926" spans="28:28" x14ac:dyDescent="0.2">
      <c r="AB926" s="20" t="e">
        <f t="shared" si="23"/>
        <v>#REF!</v>
      </c>
    </row>
    <row r="927" spans="28:28" x14ac:dyDescent="0.2">
      <c r="AB927" s="20" t="e">
        <f t="shared" si="23"/>
        <v>#REF!</v>
      </c>
    </row>
    <row r="928" spans="28:28" x14ac:dyDescent="0.2">
      <c r="AB928" s="20" t="e">
        <f t="shared" si="23"/>
        <v>#REF!</v>
      </c>
    </row>
    <row r="929" spans="28:28" x14ac:dyDescent="0.2">
      <c r="AB929" s="20" t="e">
        <f t="shared" si="23"/>
        <v>#REF!</v>
      </c>
    </row>
    <row r="930" spans="28:28" x14ac:dyDescent="0.2">
      <c r="AB930" s="20" t="e">
        <f t="shared" si="23"/>
        <v>#REF!</v>
      </c>
    </row>
    <row r="931" spans="28:28" x14ac:dyDescent="0.2">
      <c r="AB931" s="20" t="e">
        <f t="shared" si="23"/>
        <v>#REF!</v>
      </c>
    </row>
    <row r="932" spans="28:28" x14ac:dyDescent="0.2">
      <c r="AB932" s="20" t="e">
        <f t="shared" si="23"/>
        <v>#REF!</v>
      </c>
    </row>
    <row r="933" spans="28:28" x14ac:dyDescent="0.2">
      <c r="AB933" s="20" t="e">
        <f t="shared" si="23"/>
        <v>#REF!</v>
      </c>
    </row>
    <row r="934" spans="28:28" x14ac:dyDescent="0.2">
      <c r="AB934" s="20" t="e">
        <f t="shared" si="23"/>
        <v>#REF!</v>
      </c>
    </row>
    <row r="935" spans="28:28" x14ac:dyDescent="0.2">
      <c r="AB935" s="20" t="e">
        <f t="shared" si="23"/>
        <v>#REF!</v>
      </c>
    </row>
    <row r="936" spans="28:28" x14ac:dyDescent="0.2">
      <c r="AB936" s="20" t="e">
        <f t="shared" si="23"/>
        <v>#REF!</v>
      </c>
    </row>
    <row r="937" spans="28:28" x14ac:dyDescent="0.2">
      <c r="AB937" s="20" t="e">
        <f t="shared" si="23"/>
        <v>#REF!</v>
      </c>
    </row>
    <row r="938" spans="28:28" x14ac:dyDescent="0.2">
      <c r="AB938" s="20" t="e">
        <f t="shared" si="23"/>
        <v>#REF!</v>
      </c>
    </row>
    <row r="939" spans="28:28" x14ac:dyDescent="0.2">
      <c r="AB939" s="20" t="e">
        <f t="shared" si="23"/>
        <v>#REF!</v>
      </c>
    </row>
    <row r="940" spans="28:28" x14ac:dyDescent="0.2">
      <c r="AB940" s="20" t="e">
        <f t="shared" si="23"/>
        <v>#REF!</v>
      </c>
    </row>
    <row r="941" spans="28:28" x14ac:dyDescent="0.2">
      <c r="AB941" s="20" t="e">
        <f t="shared" si="23"/>
        <v>#REF!</v>
      </c>
    </row>
    <row r="942" spans="28:28" x14ac:dyDescent="0.2">
      <c r="AB942" s="20" t="e">
        <f t="shared" si="23"/>
        <v>#REF!</v>
      </c>
    </row>
    <row r="943" spans="28:28" x14ac:dyDescent="0.2">
      <c r="AB943" s="20" t="e">
        <f t="shared" si="23"/>
        <v>#REF!</v>
      </c>
    </row>
    <row r="944" spans="28:28" x14ac:dyDescent="0.2">
      <c r="AB944" s="20" t="e">
        <f t="shared" si="23"/>
        <v>#REF!</v>
      </c>
    </row>
    <row r="945" spans="28:28" x14ac:dyDescent="0.2">
      <c r="AB945" s="20" t="e">
        <f t="shared" si="23"/>
        <v>#REF!</v>
      </c>
    </row>
    <row r="946" spans="28:28" x14ac:dyDescent="0.2">
      <c r="AB946" s="20" t="e">
        <f t="shared" si="23"/>
        <v>#REF!</v>
      </c>
    </row>
    <row r="947" spans="28:28" x14ac:dyDescent="0.2">
      <c r="AB947" s="20" t="e">
        <f t="shared" si="23"/>
        <v>#REF!</v>
      </c>
    </row>
    <row r="948" spans="28:28" x14ac:dyDescent="0.2">
      <c r="AB948" s="20" t="e">
        <f t="shared" si="23"/>
        <v>#REF!</v>
      </c>
    </row>
    <row r="949" spans="28:28" x14ac:dyDescent="0.2">
      <c r="AB949" s="20" t="e">
        <f t="shared" si="23"/>
        <v>#REF!</v>
      </c>
    </row>
    <row r="950" spans="28:28" x14ac:dyDescent="0.2">
      <c r="AB950" s="20" t="e">
        <f t="shared" si="23"/>
        <v>#REF!</v>
      </c>
    </row>
    <row r="951" spans="28:28" x14ac:dyDescent="0.2">
      <c r="AB951" s="20" t="e">
        <f t="shared" si="23"/>
        <v>#REF!</v>
      </c>
    </row>
    <row r="952" spans="28:28" x14ac:dyDescent="0.2">
      <c r="AB952" s="20" t="e">
        <f t="shared" si="23"/>
        <v>#REF!</v>
      </c>
    </row>
    <row r="953" spans="28:28" x14ac:dyDescent="0.2">
      <c r="AB953" s="20" t="e">
        <f t="shared" si="23"/>
        <v>#REF!</v>
      </c>
    </row>
    <row r="954" spans="28:28" x14ac:dyDescent="0.2">
      <c r="AB954" s="20" t="e">
        <f t="shared" si="23"/>
        <v>#REF!</v>
      </c>
    </row>
    <row r="955" spans="28:28" x14ac:dyDescent="0.2">
      <c r="AB955" s="20" t="e">
        <f t="shared" si="23"/>
        <v>#REF!</v>
      </c>
    </row>
    <row r="956" spans="28:28" x14ac:dyDescent="0.2">
      <c r="AB956" s="20" t="e">
        <f t="shared" si="23"/>
        <v>#REF!</v>
      </c>
    </row>
    <row r="957" spans="28:28" x14ac:dyDescent="0.2">
      <c r="AB957" s="20" t="e">
        <f t="shared" si="23"/>
        <v>#REF!</v>
      </c>
    </row>
    <row r="958" spans="28:28" x14ac:dyDescent="0.2">
      <c r="AB958" s="20" t="e">
        <f t="shared" si="23"/>
        <v>#REF!</v>
      </c>
    </row>
    <row r="959" spans="28:28" x14ac:dyDescent="0.2">
      <c r="AB959" s="20" t="e">
        <f t="shared" si="23"/>
        <v>#REF!</v>
      </c>
    </row>
    <row r="960" spans="28:28" x14ac:dyDescent="0.2">
      <c r="AB960" s="20" t="e">
        <f t="shared" si="23"/>
        <v>#REF!</v>
      </c>
    </row>
    <row r="961" spans="28:28" x14ac:dyDescent="0.2">
      <c r="AB961" s="20" t="e">
        <f t="shared" si="23"/>
        <v>#REF!</v>
      </c>
    </row>
    <row r="962" spans="28:28" x14ac:dyDescent="0.2">
      <c r="AB962" s="20" t="e">
        <f t="shared" si="23"/>
        <v>#REF!</v>
      </c>
    </row>
    <row r="963" spans="28:28" x14ac:dyDescent="0.2">
      <c r="AB963" s="20" t="e">
        <f t="shared" si="23"/>
        <v>#REF!</v>
      </c>
    </row>
    <row r="964" spans="28:28" x14ac:dyDescent="0.2">
      <c r="AB964" s="20" t="e">
        <f t="shared" si="23"/>
        <v>#REF!</v>
      </c>
    </row>
    <row r="965" spans="28:28" x14ac:dyDescent="0.2">
      <c r="AB965" s="20" t="e">
        <f t="shared" si="23"/>
        <v>#REF!</v>
      </c>
    </row>
    <row r="966" spans="28:28" x14ac:dyDescent="0.2">
      <c r="AB966" s="20" t="e">
        <f t="shared" si="23"/>
        <v>#REF!</v>
      </c>
    </row>
    <row r="967" spans="28:28" x14ac:dyDescent="0.2">
      <c r="AB967" s="20" t="e">
        <f t="shared" si="23"/>
        <v>#REF!</v>
      </c>
    </row>
    <row r="968" spans="28:28" x14ac:dyDescent="0.2">
      <c r="AB968" s="20" t="e">
        <f t="shared" si="23"/>
        <v>#REF!</v>
      </c>
    </row>
    <row r="969" spans="28:28" x14ac:dyDescent="0.2">
      <c r="AB969" s="20" t="e">
        <f t="shared" si="23"/>
        <v>#REF!</v>
      </c>
    </row>
    <row r="970" spans="28:28" x14ac:dyDescent="0.2">
      <c r="AB970" s="20" t="e">
        <f t="shared" si="23"/>
        <v>#REF!</v>
      </c>
    </row>
    <row r="971" spans="28:28" x14ac:dyDescent="0.2">
      <c r="AB971" s="20" t="e">
        <f t="shared" si="23"/>
        <v>#REF!</v>
      </c>
    </row>
    <row r="972" spans="28:28" x14ac:dyDescent="0.2">
      <c r="AB972" s="20" t="e">
        <f t="shared" si="23"/>
        <v>#REF!</v>
      </c>
    </row>
    <row r="973" spans="28:28" x14ac:dyDescent="0.2">
      <c r="AB973" s="20" t="e">
        <f t="shared" si="23"/>
        <v>#REF!</v>
      </c>
    </row>
    <row r="974" spans="28:28" x14ac:dyDescent="0.2">
      <c r="AB974" s="20" t="e">
        <f t="shared" si="23"/>
        <v>#REF!</v>
      </c>
    </row>
    <row r="975" spans="28:28" x14ac:dyDescent="0.2">
      <c r="AB975" s="20" t="e">
        <f t="shared" si="23"/>
        <v>#REF!</v>
      </c>
    </row>
    <row r="976" spans="28:28" x14ac:dyDescent="0.2">
      <c r="AB976" s="20" t="e">
        <f t="shared" si="23"/>
        <v>#REF!</v>
      </c>
    </row>
    <row r="977" spans="28:28" x14ac:dyDescent="0.2">
      <c r="AB977" s="20" t="e">
        <f t="shared" ref="AB977:AB1040" si="24">AB976+1</f>
        <v>#REF!</v>
      </c>
    </row>
    <row r="978" spans="28:28" x14ac:dyDescent="0.2">
      <c r="AB978" s="20" t="e">
        <f t="shared" si="24"/>
        <v>#REF!</v>
      </c>
    </row>
    <row r="979" spans="28:28" x14ac:dyDescent="0.2">
      <c r="AB979" s="20" t="e">
        <f t="shared" si="24"/>
        <v>#REF!</v>
      </c>
    </row>
    <row r="980" spans="28:28" x14ac:dyDescent="0.2">
      <c r="AB980" s="20" t="e">
        <f t="shared" si="24"/>
        <v>#REF!</v>
      </c>
    </row>
    <row r="981" spans="28:28" x14ac:dyDescent="0.2">
      <c r="AB981" s="20" t="e">
        <f t="shared" si="24"/>
        <v>#REF!</v>
      </c>
    </row>
    <row r="982" spans="28:28" x14ac:dyDescent="0.2">
      <c r="AB982" s="20" t="e">
        <f t="shared" si="24"/>
        <v>#REF!</v>
      </c>
    </row>
    <row r="983" spans="28:28" x14ac:dyDescent="0.2">
      <c r="AB983" s="20" t="e">
        <f t="shared" si="24"/>
        <v>#REF!</v>
      </c>
    </row>
    <row r="984" spans="28:28" x14ac:dyDescent="0.2">
      <c r="AB984" s="20" t="e">
        <f t="shared" si="24"/>
        <v>#REF!</v>
      </c>
    </row>
    <row r="985" spans="28:28" x14ac:dyDescent="0.2">
      <c r="AB985" s="20" t="e">
        <f t="shared" si="24"/>
        <v>#REF!</v>
      </c>
    </row>
    <row r="986" spans="28:28" x14ac:dyDescent="0.2">
      <c r="AB986" s="20" t="e">
        <f t="shared" si="24"/>
        <v>#REF!</v>
      </c>
    </row>
    <row r="987" spans="28:28" x14ac:dyDescent="0.2">
      <c r="AB987" s="20" t="e">
        <f t="shared" si="24"/>
        <v>#REF!</v>
      </c>
    </row>
    <row r="988" spans="28:28" x14ac:dyDescent="0.2">
      <c r="AB988" s="20" t="e">
        <f t="shared" si="24"/>
        <v>#REF!</v>
      </c>
    </row>
    <row r="989" spans="28:28" x14ac:dyDescent="0.2">
      <c r="AB989" s="20" t="e">
        <f t="shared" si="24"/>
        <v>#REF!</v>
      </c>
    </row>
    <row r="990" spans="28:28" x14ac:dyDescent="0.2">
      <c r="AB990" s="20" t="e">
        <f t="shared" si="24"/>
        <v>#REF!</v>
      </c>
    </row>
    <row r="991" spans="28:28" x14ac:dyDescent="0.2">
      <c r="AB991" s="20" t="e">
        <f t="shared" si="24"/>
        <v>#REF!</v>
      </c>
    </row>
    <row r="992" spans="28:28" x14ac:dyDescent="0.2">
      <c r="AB992" s="20" t="e">
        <f t="shared" si="24"/>
        <v>#REF!</v>
      </c>
    </row>
    <row r="993" spans="28:28" x14ac:dyDescent="0.2">
      <c r="AB993" s="20" t="e">
        <f t="shared" si="24"/>
        <v>#REF!</v>
      </c>
    </row>
    <row r="994" spans="28:28" x14ac:dyDescent="0.2">
      <c r="AB994" s="20" t="e">
        <f t="shared" si="24"/>
        <v>#REF!</v>
      </c>
    </row>
    <row r="995" spans="28:28" x14ac:dyDescent="0.2">
      <c r="AB995" s="20" t="e">
        <f t="shared" si="24"/>
        <v>#REF!</v>
      </c>
    </row>
    <row r="996" spans="28:28" x14ac:dyDescent="0.2">
      <c r="AB996" s="20" t="e">
        <f t="shared" si="24"/>
        <v>#REF!</v>
      </c>
    </row>
    <row r="997" spans="28:28" x14ac:dyDescent="0.2">
      <c r="AB997" s="20" t="e">
        <f t="shared" si="24"/>
        <v>#REF!</v>
      </c>
    </row>
    <row r="998" spans="28:28" x14ac:dyDescent="0.2">
      <c r="AB998" s="20" t="e">
        <f t="shared" si="24"/>
        <v>#REF!</v>
      </c>
    </row>
    <row r="999" spans="28:28" x14ac:dyDescent="0.2">
      <c r="AB999" s="20" t="e">
        <f t="shared" si="24"/>
        <v>#REF!</v>
      </c>
    </row>
    <row r="1000" spans="28:28" x14ac:dyDescent="0.2">
      <c r="AB1000" s="20" t="e">
        <f t="shared" si="24"/>
        <v>#REF!</v>
      </c>
    </row>
    <row r="1001" spans="28:28" x14ac:dyDescent="0.2">
      <c r="AB1001" s="20" t="e">
        <f t="shared" si="24"/>
        <v>#REF!</v>
      </c>
    </row>
    <row r="1002" spans="28:28" x14ac:dyDescent="0.2">
      <c r="AB1002" s="20" t="e">
        <f t="shared" si="24"/>
        <v>#REF!</v>
      </c>
    </row>
    <row r="1003" spans="28:28" x14ac:dyDescent="0.2">
      <c r="AB1003" s="20" t="e">
        <f t="shared" si="24"/>
        <v>#REF!</v>
      </c>
    </row>
    <row r="1004" spans="28:28" x14ac:dyDescent="0.2">
      <c r="AB1004" s="20" t="e">
        <f t="shared" si="24"/>
        <v>#REF!</v>
      </c>
    </row>
    <row r="1005" spans="28:28" x14ac:dyDescent="0.2">
      <c r="AB1005" s="20" t="e">
        <f t="shared" si="24"/>
        <v>#REF!</v>
      </c>
    </row>
    <row r="1006" spans="28:28" x14ac:dyDescent="0.2">
      <c r="AB1006" s="20" t="e">
        <f t="shared" si="24"/>
        <v>#REF!</v>
      </c>
    </row>
    <row r="1007" spans="28:28" x14ac:dyDescent="0.2">
      <c r="AB1007" s="20" t="e">
        <f t="shared" si="24"/>
        <v>#REF!</v>
      </c>
    </row>
    <row r="1008" spans="28:28" x14ac:dyDescent="0.2">
      <c r="AB1008" s="20" t="e">
        <f t="shared" si="24"/>
        <v>#REF!</v>
      </c>
    </row>
    <row r="1009" spans="28:28" x14ac:dyDescent="0.2">
      <c r="AB1009" s="20" t="e">
        <f t="shared" si="24"/>
        <v>#REF!</v>
      </c>
    </row>
    <row r="1010" spans="28:28" x14ac:dyDescent="0.2">
      <c r="AB1010" s="20" t="e">
        <f t="shared" si="24"/>
        <v>#REF!</v>
      </c>
    </row>
    <row r="1011" spans="28:28" x14ac:dyDescent="0.2">
      <c r="AB1011" s="20" t="e">
        <f t="shared" si="24"/>
        <v>#REF!</v>
      </c>
    </row>
    <row r="1012" spans="28:28" x14ac:dyDescent="0.2">
      <c r="AB1012" s="20" t="e">
        <f t="shared" si="24"/>
        <v>#REF!</v>
      </c>
    </row>
    <row r="1013" spans="28:28" x14ac:dyDescent="0.2">
      <c r="AB1013" s="20" t="e">
        <f t="shared" si="24"/>
        <v>#REF!</v>
      </c>
    </row>
    <row r="1014" spans="28:28" x14ac:dyDescent="0.2">
      <c r="AB1014" s="20" t="e">
        <f t="shared" si="24"/>
        <v>#REF!</v>
      </c>
    </row>
    <row r="1015" spans="28:28" x14ac:dyDescent="0.2">
      <c r="AB1015" s="20" t="e">
        <f t="shared" si="24"/>
        <v>#REF!</v>
      </c>
    </row>
    <row r="1016" spans="28:28" x14ac:dyDescent="0.2">
      <c r="AB1016" s="20" t="e">
        <f t="shared" si="24"/>
        <v>#REF!</v>
      </c>
    </row>
    <row r="1017" spans="28:28" x14ac:dyDescent="0.2">
      <c r="AB1017" s="20" t="e">
        <f t="shared" si="24"/>
        <v>#REF!</v>
      </c>
    </row>
    <row r="1018" spans="28:28" x14ac:dyDescent="0.2">
      <c r="AB1018" s="20" t="e">
        <f t="shared" si="24"/>
        <v>#REF!</v>
      </c>
    </row>
    <row r="1019" spans="28:28" x14ac:dyDescent="0.2">
      <c r="AB1019" s="20" t="e">
        <f t="shared" si="24"/>
        <v>#REF!</v>
      </c>
    </row>
    <row r="1020" spans="28:28" x14ac:dyDescent="0.2">
      <c r="AB1020" s="20" t="e">
        <f t="shared" si="24"/>
        <v>#REF!</v>
      </c>
    </row>
    <row r="1021" spans="28:28" x14ac:dyDescent="0.2">
      <c r="AB1021" s="20" t="e">
        <f t="shared" si="24"/>
        <v>#REF!</v>
      </c>
    </row>
    <row r="1022" spans="28:28" x14ac:dyDescent="0.2">
      <c r="AB1022" s="20" t="e">
        <f t="shared" si="24"/>
        <v>#REF!</v>
      </c>
    </row>
    <row r="1023" spans="28:28" x14ac:dyDescent="0.2">
      <c r="AB1023" s="20" t="e">
        <f t="shared" si="24"/>
        <v>#REF!</v>
      </c>
    </row>
    <row r="1024" spans="28:28" x14ac:dyDescent="0.2">
      <c r="AB1024" s="20" t="e">
        <f t="shared" si="24"/>
        <v>#REF!</v>
      </c>
    </row>
    <row r="1025" spans="28:28" x14ac:dyDescent="0.2">
      <c r="AB1025" s="20" t="e">
        <f t="shared" si="24"/>
        <v>#REF!</v>
      </c>
    </row>
    <row r="1026" spans="28:28" x14ac:dyDescent="0.2">
      <c r="AB1026" s="20" t="e">
        <f t="shared" si="24"/>
        <v>#REF!</v>
      </c>
    </row>
    <row r="1027" spans="28:28" x14ac:dyDescent="0.2">
      <c r="AB1027" s="20" t="e">
        <f t="shared" si="24"/>
        <v>#REF!</v>
      </c>
    </row>
    <row r="1028" spans="28:28" x14ac:dyDescent="0.2">
      <c r="AB1028" s="20" t="e">
        <f t="shared" si="24"/>
        <v>#REF!</v>
      </c>
    </row>
    <row r="1029" spans="28:28" x14ac:dyDescent="0.2">
      <c r="AB1029" s="20" t="e">
        <f t="shared" si="24"/>
        <v>#REF!</v>
      </c>
    </row>
    <row r="1030" spans="28:28" x14ac:dyDescent="0.2">
      <c r="AB1030" s="20" t="e">
        <f t="shared" si="24"/>
        <v>#REF!</v>
      </c>
    </row>
    <row r="1031" spans="28:28" x14ac:dyDescent="0.2">
      <c r="AB1031" s="20" t="e">
        <f t="shared" si="24"/>
        <v>#REF!</v>
      </c>
    </row>
    <row r="1032" spans="28:28" x14ac:dyDescent="0.2">
      <c r="AB1032" s="20" t="e">
        <f t="shared" si="24"/>
        <v>#REF!</v>
      </c>
    </row>
    <row r="1033" spans="28:28" x14ac:dyDescent="0.2">
      <c r="AB1033" s="20" t="e">
        <f t="shared" si="24"/>
        <v>#REF!</v>
      </c>
    </row>
    <row r="1034" spans="28:28" x14ac:dyDescent="0.2">
      <c r="AB1034" s="20" t="e">
        <f t="shared" si="24"/>
        <v>#REF!</v>
      </c>
    </row>
    <row r="1035" spans="28:28" x14ac:dyDescent="0.2">
      <c r="AB1035" s="20" t="e">
        <f t="shared" si="24"/>
        <v>#REF!</v>
      </c>
    </row>
    <row r="1036" spans="28:28" x14ac:dyDescent="0.2">
      <c r="AB1036" s="20" t="e">
        <f t="shared" si="24"/>
        <v>#REF!</v>
      </c>
    </row>
    <row r="1037" spans="28:28" x14ac:dyDescent="0.2">
      <c r="AB1037" s="20" t="e">
        <f t="shared" si="24"/>
        <v>#REF!</v>
      </c>
    </row>
    <row r="1038" spans="28:28" x14ac:dyDescent="0.2">
      <c r="AB1038" s="20" t="e">
        <f t="shared" si="24"/>
        <v>#REF!</v>
      </c>
    </row>
    <row r="1039" spans="28:28" x14ac:dyDescent="0.2">
      <c r="AB1039" s="20" t="e">
        <f t="shared" si="24"/>
        <v>#REF!</v>
      </c>
    </row>
    <row r="1040" spans="28:28" x14ac:dyDescent="0.2">
      <c r="AB1040" s="20" t="e">
        <f t="shared" si="24"/>
        <v>#REF!</v>
      </c>
    </row>
    <row r="1041" spans="28:28" x14ac:dyDescent="0.2">
      <c r="AB1041" s="20" t="e">
        <f t="shared" ref="AB1041:AB1104" si="25">AB1040+1</f>
        <v>#REF!</v>
      </c>
    </row>
    <row r="1042" spans="28:28" x14ac:dyDescent="0.2">
      <c r="AB1042" s="20" t="e">
        <f t="shared" si="25"/>
        <v>#REF!</v>
      </c>
    </row>
    <row r="1043" spans="28:28" x14ac:dyDescent="0.2">
      <c r="AB1043" s="20" t="e">
        <f t="shared" si="25"/>
        <v>#REF!</v>
      </c>
    </row>
    <row r="1044" spans="28:28" x14ac:dyDescent="0.2">
      <c r="AB1044" s="20" t="e">
        <f t="shared" si="25"/>
        <v>#REF!</v>
      </c>
    </row>
    <row r="1045" spans="28:28" x14ac:dyDescent="0.2">
      <c r="AB1045" s="20" t="e">
        <f t="shared" si="25"/>
        <v>#REF!</v>
      </c>
    </row>
    <row r="1046" spans="28:28" x14ac:dyDescent="0.2">
      <c r="AB1046" s="20" t="e">
        <f t="shared" si="25"/>
        <v>#REF!</v>
      </c>
    </row>
    <row r="1047" spans="28:28" x14ac:dyDescent="0.2">
      <c r="AB1047" s="20" t="e">
        <f t="shared" si="25"/>
        <v>#REF!</v>
      </c>
    </row>
    <row r="1048" spans="28:28" x14ac:dyDescent="0.2">
      <c r="AB1048" s="20" t="e">
        <f t="shared" si="25"/>
        <v>#REF!</v>
      </c>
    </row>
    <row r="1049" spans="28:28" x14ac:dyDescent="0.2">
      <c r="AB1049" s="20" t="e">
        <f t="shared" si="25"/>
        <v>#REF!</v>
      </c>
    </row>
    <row r="1050" spans="28:28" x14ac:dyDescent="0.2">
      <c r="AB1050" s="20" t="e">
        <f t="shared" si="25"/>
        <v>#REF!</v>
      </c>
    </row>
    <row r="1051" spans="28:28" x14ac:dyDescent="0.2">
      <c r="AB1051" s="20" t="e">
        <f t="shared" si="25"/>
        <v>#REF!</v>
      </c>
    </row>
    <row r="1052" spans="28:28" x14ac:dyDescent="0.2">
      <c r="AB1052" s="20" t="e">
        <f t="shared" si="25"/>
        <v>#REF!</v>
      </c>
    </row>
    <row r="1053" spans="28:28" x14ac:dyDescent="0.2">
      <c r="AB1053" s="20" t="e">
        <f t="shared" si="25"/>
        <v>#REF!</v>
      </c>
    </row>
    <row r="1054" spans="28:28" x14ac:dyDescent="0.2">
      <c r="AB1054" s="20" t="e">
        <f t="shared" si="25"/>
        <v>#REF!</v>
      </c>
    </row>
    <row r="1055" spans="28:28" x14ac:dyDescent="0.2">
      <c r="AB1055" s="20" t="e">
        <f t="shared" si="25"/>
        <v>#REF!</v>
      </c>
    </row>
    <row r="1056" spans="28:28" x14ac:dyDescent="0.2">
      <c r="AB1056" s="20" t="e">
        <f t="shared" si="25"/>
        <v>#REF!</v>
      </c>
    </row>
    <row r="1057" spans="28:28" x14ac:dyDescent="0.2">
      <c r="AB1057" s="20" t="e">
        <f t="shared" si="25"/>
        <v>#REF!</v>
      </c>
    </row>
    <row r="1058" spans="28:28" x14ac:dyDescent="0.2">
      <c r="AB1058" s="20" t="e">
        <f t="shared" si="25"/>
        <v>#REF!</v>
      </c>
    </row>
    <row r="1059" spans="28:28" x14ac:dyDescent="0.2">
      <c r="AB1059" s="20" t="e">
        <f t="shared" si="25"/>
        <v>#REF!</v>
      </c>
    </row>
    <row r="1060" spans="28:28" x14ac:dyDescent="0.2">
      <c r="AB1060" s="20" t="e">
        <f t="shared" si="25"/>
        <v>#REF!</v>
      </c>
    </row>
    <row r="1061" spans="28:28" x14ac:dyDescent="0.2">
      <c r="AB1061" s="20" t="e">
        <f t="shared" si="25"/>
        <v>#REF!</v>
      </c>
    </row>
    <row r="1062" spans="28:28" x14ac:dyDescent="0.2">
      <c r="AB1062" s="20" t="e">
        <f t="shared" si="25"/>
        <v>#REF!</v>
      </c>
    </row>
    <row r="1063" spans="28:28" x14ac:dyDescent="0.2">
      <c r="AB1063" s="20" t="e">
        <f t="shared" si="25"/>
        <v>#REF!</v>
      </c>
    </row>
    <row r="1064" spans="28:28" x14ac:dyDescent="0.2">
      <c r="AB1064" s="20" t="e">
        <f t="shared" si="25"/>
        <v>#REF!</v>
      </c>
    </row>
    <row r="1065" spans="28:28" x14ac:dyDescent="0.2">
      <c r="AB1065" s="20" t="e">
        <f t="shared" si="25"/>
        <v>#REF!</v>
      </c>
    </row>
    <row r="1066" spans="28:28" x14ac:dyDescent="0.2">
      <c r="AB1066" s="20" t="e">
        <f t="shared" si="25"/>
        <v>#REF!</v>
      </c>
    </row>
    <row r="1067" spans="28:28" x14ac:dyDescent="0.2">
      <c r="AB1067" s="20" t="e">
        <f t="shared" si="25"/>
        <v>#REF!</v>
      </c>
    </row>
    <row r="1068" spans="28:28" x14ac:dyDescent="0.2">
      <c r="AB1068" s="20" t="e">
        <f t="shared" si="25"/>
        <v>#REF!</v>
      </c>
    </row>
    <row r="1069" spans="28:28" x14ac:dyDescent="0.2">
      <c r="AB1069" s="20" t="e">
        <f t="shared" si="25"/>
        <v>#REF!</v>
      </c>
    </row>
    <row r="1070" spans="28:28" x14ac:dyDescent="0.2">
      <c r="AB1070" s="20" t="e">
        <f t="shared" si="25"/>
        <v>#REF!</v>
      </c>
    </row>
    <row r="1071" spans="28:28" x14ac:dyDescent="0.2">
      <c r="AB1071" s="20" t="e">
        <f t="shared" si="25"/>
        <v>#REF!</v>
      </c>
    </row>
    <row r="1072" spans="28:28" x14ac:dyDescent="0.2">
      <c r="AB1072" s="20" t="e">
        <f t="shared" si="25"/>
        <v>#REF!</v>
      </c>
    </row>
    <row r="1073" spans="28:28" x14ac:dyDescent="0.2">
      <c r="AB1073" s="20" t="e">
        <f t="shared" si="25"/>
        <v>#REF!</v>
      </c>
    </row>
    <row r="1074" spans="28:28" x14ac:dyDescent="0.2">
      <c r="AB1074" s="20" t="e">
        <f t="shared" si="25"/>
        <v>#REF!</v>
      </c>
    </row>
    <row r="1075" spans="28:28" x14ac:dyDescent="0.2">
      <c r="AB1075" s="20" t="e">
        <f t="shared" si="25"/>
        <v>#REF!</v>
      </c>
    </row>
    <row r="1076" spans="28:28" x14ac:dyDescent="0.2">
      <c r="AB1076" s="20" t="e">
        <f t="shared" si="25"/>
        <v>#REF!</v>
      </c>
    </row>
    <row r="1077" spans="28:28" x14ac:dyDescent="0.2">
      <c r="AB1077" s="20" t="e">
        <f t="shared" si="25"/>
        <v>#REF!</v>
      </c>
    </row>
    <row r="1078" spans="28:28" x14ac:dyDescent="0.2">
      <c r="AB1078" s="20" t="e">
        <f t="shared" si="25"/>
        <v>#REF!</v>
      </c>
    </row>
    <row r="1079" spans="28:28" x14ac:dyDescent="0.2">
      <c r="AB1079" s="20" t="e">
        <f t="shared" si="25"/>
        <v>#REF!</v>
      </c>
    </row>
    <row r="1080" spans="28:28" x14ac:dyDescent="0.2">
      <c r="AB1080" s="20" t="e">
        <f t="shared" si="25"/>
        <v>#REF!</v>
      </c>
    </row>
    <row r="1081" spans="28:28" x14ac:dyDescent="0.2">
      <c r="AB1081" s="20" t="e">
        <f t="shared" si="25"/>
        <v>#REF!</v>
      </c>
    </row>
    <row r="1082" spans="28:28" x14ac:dyDescent="0.2">
      <c r="AB1082" s="20" t="e">
        <f t="shared" si="25"/>
        <v>#REF!</v>
      </c>
    </row>
    <row r="1083" spans="28:28" x14ac:dyDescent="0.2">
      <c r="AB1083" s="20" t="e">
        <f t="shared" si="25"/>
        <v>#REF!</v>
      </c>
    </row>
    <row r="1084" spans="28:28" x14ac:dyDescent="0.2">
      <c r="AB1084" s="20" t="e">
        <f t="shared" si="25"/>
        <v>#REF!</v>
      </c>
    </row>
    <row r="1085" spans="28:28" x14ac:dyDescent="0.2">
      <c r="AB1085" s="20" t="e">
        <f t="shared" si="25"/>
        <v>#REF!</v>
      </c>
    </row>
    <row r="1086" spans="28:28" x14ac:dyDescent="0.2">
      <c r="AB1086" s="20" t="e">
        <f t="shared" si="25"/>
        <v>#REF!</v>
      </c>
    </row>
    <row r="1087" spans="28:28" x14ac:dyDescent="0.2">
      <c r="AB1087" s="20" t="e">
        <f t="shared" si="25"/>
        <v>#REF!</v>
      </c>
    </row>
    <row r="1088" spans="28:28" x14ac:dyDescent="0.2">
      <c r="AB1088" s="20" t="e">
        <f t="shared" si="25"/>
        <v>#REF!</v>
      </c>
    </row>
    <row r="1089" spans="28:28" x14ac:dyDescent="0.2">
      <c r="AB1089" s="20" t="e">
        <f t="shared" si="25"/>
        <v>#REF!</v>
      </c>
    </row>
    <row r="1090" spans="28:28" x14ac:dyDescent="0.2">
      <c r="AB1090" s="20" t="e">
        <f t="shared" si="25"/>
        <v>#REF!</v>
      </c>
    </row>
    <row r="1091" spans="28:28" x14ac:dyDescent="0.2">
      <c r="AB1091" s="20" t="e">
        <f t="shared" si="25"/>
        <v>#REF!</v>
      </c>
    </row>
    <row r="1092" spans="28:28" x14ac:dyDescent="0.2">
      <c r="AB1092" s="20" t="e">
        <f t="shared" si="25"/>
        <v>#REF!</v>
      </c>
    </row>
    <row r="1093" spans="28:28" x14ac:dyDescent="0.2">
      <c r="AB1093" s="20" t="e">
        <f t="shared" si="25"/>
        <v>#REF!</v>
      </c>
    </row>
    <row r="1094" spans="28:28" x14ac:dyDescent="0.2">
      <c r="AB1094" s="20" t="e">
        <f t="shared" si="25"/>
        <v>#REF!</v>
      </c>
    </row>
    <row r="1095" spans="28:28" x14ac:dyDescent="0.2">
      <c r="AB1095" s="20" t="e">
        <f t="shared" si="25"/>
        <v>#REF!</v>
      </c>
    </row>
    <row r="1096" spans="28:28" x14ac:dyDescent="0.2">
      <c r="AB1096" s="20" t="e">
        <f t="shared" si="25"/>
        <v>#REF!</v>
      </c>
    </row>
    <row r="1097" spans="28:28" x14ac:dyDescent="0.2">
      <c r="AB1097" s="20" t="e">
        <f t="shared" si="25"/>
        <v>#REF!</v>
      </c>
    </row>
    <row r="1098" spans="28:28" x14ac:dyDescent="0.2">
      <c r="AB1098" s="20" t="e">
        <f t="shared" si="25"/>
        <v>#REF!</v>
      </c>
    </row>
    <row r="1099" spans="28:28" x14ac:dyDescent="0.2">
      <c r="AB1099" s="20" t="e">
        <f t="shared" si="25"/>
        <v>#REF!</v>
      </c>
    </row>
    <row r="1100" spans="28:28" x14ac:dyDescent="0.2">
      <c r="AB1100" s="20" t="e">
        <f t="shared" si="25"/>
        <v>#REF!</v>
      </c>
    </row>
    <row r="1101" spans="28:28" x14ac:dyDescent="0.2">
      <c r="AB1101" s="20" t="e">
        <f t="shared" si="25"/>
        <v>#REF!</v>
      </c>
    </row>
    <row r="1102" spans="28:28" x14ac:dyDescent="0.2">
      <c r="AB1102" s="20" t="e">
        <f t="shared" si="25"/>
        <v>#REF!</v>
      </c>
    </row>
    <row r="1103" spans="28:28" x14ac:dyDescent="0.2">
      <c r="AB1103" s="20" t="e">
        <f t="shared" si="25"/>
        <v>#REF!</v>
      </c>
    </row>
    <row r="1104" spans="28:28" x14ac:dyDescent="0.2">
      <c r="AB1104" s="20" t="e">
        <f t="shared" si="25"/>
        <v>#REF!</v>
      </c>
    </row>
    <row r="1105" spans="28:28" x14ac:dyDescent="0.2">
      <c r="AB1105" s="20" t="e">
        <f t="shared" ref="AB1105:AB1168" si="26">AB1104+1</f>
        <v>#REF!</v>
      </c>
    </row>
    <row r="1106" spans="28:28" x14ac:dyDescent="0.2">
      <c r="AB1106" s="20" t="e">
        <f t="shared" si="26"/>
        <v>#REF!</v>
      </c>
    </row>
    <row r="1107" spans="28:28" x14ac:dyDescent="0.2">
      <c r="AB1107" s="20" t="e">
        <f t="shared" si="26"/>
        <v>#REF!</v>
      </c>
    </row>
    <row r="1108" spans="28:28" x14ac:dyDescent="0.2">
      <c r="AB1108" s="20" t="e">
        <f t="shared" si="26"/>
        <v>#REF!</v>
      </c>
    </row>
    <row r="1109" spans="28:28" x14ac:dyDescent="0.2">
      <c r="AB1109" s="20" t="e">
        <f t="shared" si="26"/>
        <v>#REF!</v>
      </c>
    </row>
    <row r="1110" spans="28:28" x14ac:dyDescent="0.2">
      <c r="AB1110" s="20" t="e">
        <f t="shared" si="26"/>
        <v>#REF!</v>
      </c>
    </row>
    <row r="1111" spans="28:28" x14ac:dyDescent="0.2">
      <c r="AB1111" s="20" t="e">
        <f t="shared" si="26"/>
        <v>#REF!</v>
      </c>
    </row>
    <row r="1112" spans="28:28" x14ac:dyDescent="0.2">
      <c r="AB1112" s="20" t="e">
        <f t="shared" si="26"/>
        <v>#REF!</v>
      </c>
    </row>
    <row r="1113" spans="28:28" x14ac:dyDescent="0.2">
      <c r="AB1113" s="20" t="e">
        <f t="shared" si="26"/>
        <v>#REF!</v>
      </c>
    </row>
    <row r="1114" spans="28:28" x14ac:dyDescent="0.2">
      <c r="AB1114" s="20" t="e">
        <f t="shared" si="26"/>
        <v>#REF!</v>
      </c>
    </row>
    <row r="1115" spans="28:28" x14ac:dyDescent="0.2">
      <c r="AB1115" s="20" t="e">
        <f t="shared" si="26"/>
        <v>#REF!</v>
      </c>
    </row>
    <row r="1116" spans="28:28" x14ac:dyDescent="0.2">
      <c r="AB1116" s="20" t="e">
        <f t="shared" si="26"/>
        <v>#REF!</v>
      </c>
    </row>
    <row r="1117" spans="28:28" x14ac:dyDescent="0.2">
      <c r="AB1117" s="20" t="e">
        <f t="shared" si="26"/>
        <v>#REF!</v>
      </c>
    </row>
    <row r="1118" spans="28:28" x14ac:dyDescent="0.2">
      <c r="AB1118" s="20" t="e">
        <f t="shared" si="26"/>
        <v>#REF!</v>
      </c>
    </row>
    <row r="1119" spans="28:28" x14ac:dyDescent="0.2">
      <c r="AB1119" s="20" t="e">
        <f t="shared" si="26"/>
        <v>#REF!</v>
      </c>
    </row>
    <row r="1120" spans="28:28" x14ac:dyDescent="0.2">
      <c r="AB1120" s="20" t="e">
        <f t="shared" si="26"/>
        <v>#REF!</v>
      </c>
    </row>
    <row r="1121" spans="28:28" x14ac:dyDescent="0.2">
      <c r="AB1121" s="20" t="e">
        <f t="shared" si="26"/>
        <v>#REF!</v>
      </c>
    </row>
    <row r="1122" spans="28:28" x14ac:dyDescent="0.2">
      <c r="AB1122" s="20" t="e">
        <f t="shared" si="26"/>
        <v>#REF!</v>
      </c>
    </row>
    <row r="1123" spans="28:28" x14ac:dyDescent="0.2">
      <c r="AB1123" s="20" t="e">
        <f t="shared" si="26"/>
        <v>#REF!</v>
      </c>
    </row>
    <row r="1124" spans="28:28" x14ac:dyDescent="0.2">
      <c r="AB1124" s="20" t="e">
        <f t="shared" si="26"/>
        <v>#REF!</v>
      </c>
    </row>
    <row r="1125" spans="28:28" x14ac:dyDescent="0.2">
      <c r="AB1125" s="20" t="e">
        <f t="shared" si="26"/>
        <v>#REF!</v>
      </c>
    </row>
    <row r="1126" spans="28:28" x14ac:dyDescent="0.2">
      <c r="AB1126" s="20" t="e">
        <f t="shared" si="26"/>
        <v>#REF!</v>
      </c>
    </row>
    <row r="1127" spans="28:28" x14ac:dyDescent="0.2">
      <c r="AB1127" s="20" t="e">
        <f t="shared" si="26"/>
        <v>#REF!</v>
      </c>
    </row>
    <row r="1128" spans="28:28" x14ac:dyDescent="0.2">
      <c r="AB1128" s="20" t="e">
        <f t="shared" si="26"/>
        <v>#REF!</v>
      </c>
    </row>
    <row r="1129" spans="28:28" x14ac:dyDescent="0.2">
      <c r="AB1129" s="20" t="e">
        <f t="shared" si="26"/>
        <v>#REF!</v>
      </c>
    </row>
    <row r="1130" spans="28:28" x14ac:dyDescent="0.2">
      <c r="AB1130" s="20" t="e">
        <f t="shared" si="26"/>
        <v>#REF!</v>
      </c>
    </row>
    <row r="1131" spans="28:28" x14ac:dyDescent="0.2">
      <c r="AB1131" s="20" t="e">
        <f t="shared" si="26"/>
        <v>#REF!</v>
      </c>
    </row>
    <row r="1132" spans="28:28" x14ac:dyDescent="0.2">
      <c r="AB1132" s="20" t="e">
        <f t="shared" si="26"/>
        <v>#REF!</v>
      </c>
    </row>
    <row r="1133" spans="28:28" x14ac:dyDescent="0.2">
      <c r="AB1133" s="20" t="e">
        <f t="shared" si="26"/>
        <v>#REF!</v>
      </c>
    </row>
    <row r="1134" spans="28:28" x14ac:dyDescent="0.2">
      <c r="AB1134" s="20" t="e">
        <f t="shared" si="26"/>
        <v>#REF!</v>
      </c>
    </row>
    <row r="1135" spans="28:28" x14ac:dyDescent="0.2">
      <c r="AB1135" s="20" t="e">
        <f t="shared" si="26"/>
        <v>#REF!</v>
      </c>
    </row>
    <row r="1136" spans="28:28" x14ac:dyDescent="0.2">
      <c r="AB1136" s="20" t="e">
        <f t="shared" si="26"/>
        <v>#REF!</v>
      </c>
    </row>
    <row r="1137" spans="28:28" x14ac:dyDescent="0.2">
      <c r="AB1137" s="20" t="e">
        <f t="shared" si="26"/>
        <v>#REF!</v>
      </c>
    </row>
    <row r="1138" spans="28:28" x14ac:dyDescent="0.2">
      <c r="AB1138" s="20" t="e">
        <f t="shared" si="26"/>
        <v>#REF!</v>
      </c>
    </row>
    <row r="1139" spans="28:28" x14ac:dyDescent="0.2">
      <c r="AB1139" s="20" t="e">
        <f t="shared" si="26"/>
        <v>#REF!</v>
      </c>
    </row>
    <row r="1140" spans="28:28" x14ac:dyDescent="0.2">
      <c r="AB1140" s="20" t="e">
        <f t="shared" si="26"/>
        <v>#REF!</v>
      </c>
    </row>
    <row r="1141" spans="28:28" x14ac:dyDescent="0.2">
      <c r="AB1141" s="20" t="e">
        <f t="shared" si="26"/>
        <v>#REF!</v>
      </c>
    </row>
    <row r="1142" spans="28:28" x14ac:dyDescent="0.2">
      <c r="AB1142" s="20" t="e">
        <f t="shared" si="26"/>
        <v>#REF!</v>
      </c>
    </row>
    <row r="1143" spans="28:28" x14ac:dyDescent="0.2">
      <c r="AB1143" s="20" t="e">
        <f t="shared" si="26"/>
        <v>#REF!</v>
      </c>
    </row>
    <row r="1144" spans="28:28" x14ac:dyDescent="0.2">
      <c r="AB1144" s="20" t="e">
        <f t="shared" si="26"/>
        <v>#REF!</v>
      </c>
    </row>
    <row r="1145" spans="28:28" x14ac:dyDescent="0.2">
      <c r="AB1145" s="20" t="e">
        <f t="shared" si="26"/>
        <v>#REF!</v>
      </c>
    </row>
    <row r="1146" spans="28:28" x14ac:dyDescent="0.2">
      <c r="AB1146" s="20" t="e">
        <f t="shared" si="26"/>
        <v>#REF!</v>
      </c>
    </row>
    <row r="1147" spans="28:28" x14ac:dyDescent="0.2">
      <c r="AB1147" s="20" t="e">
        <f t="shared" si="26"/>
        <v>#REF!</v>
      </c>
    </row>
    <row r="1148" spans="28:28" x14ac:dyDescent="0.2">
      <c r="AB1148" s="20" t="e">
        <f t="shared" si="26"/>
        <v>#REF!</v>
      </c>
    </row>
    <row r="1149" spans="28:28" x14ac:dyDescent="0.2">
      <c r="AB1149" s="20" t="e">
        <f t="shared" si="26"/>
        <v>#REF!</v>
      </c>
    </row>
    <row r="1150" spans="28:28" x14ac:dyDescent="0.2">
      <c r="AB1150" s="20" t="e">
        <f t="shared" si="26"/>
        <v>#REF!</v>
      </c>
    </row>
    <row r="1151" spans="28:28" x14ac:dyDescent="0.2">
      <c r="AB1151" s="20" t="e">
        <f t="shared" si="26"/>
        <v>#REF!</v>
      </c>
    </row>
    <row r="1152" spans="28:28" x14ac:dyDescent="0.2">
      <c r="AB1152" s="20" t="e">
        <f t="shared" si="26"/>
        <v>#REF!</v>
      </c>
    </row>
    <row r="1153" spans="28:28" x14ac:dyDescent="0.2">
      <c r="AB1153" s="20" t="e">
        <f t="shared" si="26"/>
        <v>#REF!</v>
      </c>
    </row>
    <row r="1154" spans="28:28" x14ac:dyDescent="0.2">
      <c r="AB1154" s="20" t="e">
        <f t="shared" si="26"/>
        <v>#REF!</v>
      </c>
    </row>
    <row r="1155" spans="28:28" x14ac:dyDescent="0.2">
      <c r="AB1155" s="20" t="e">
        <f t="shared" si="26"/>
        <v>#REF!</v>
      </c>
    </row>
    <row r="1156" spans="28:28" x14ac:dyDescent="0.2">
      <c r="AB1156" s="20" t="e">
        <f t="shared" si="26"/>
        <v>#REF!</v>
      </c>
    </row>
    <row r="1157" spans="28:28" x14ac:dyDescent="0.2">
      <c r="AB1157" s="20" t="e">
        <f t="shared" si="26"/>
        <v>#REF!</v>
      </c>
    </row>
    <row r="1158" spans="28:28" x14ac:dyDescent="0.2">
      <c r="AB1158" s="20" t="e">
        <f t="shared" si="26"/>
        <v>#REF!</v>
      </c>
    </row>
    <row r="1159" spans="28:28" x14ac:dyDescent="0.2">
      <c r="AB1159" s="20" t="e">
        <f t="shared" si="26"/>
        <v>#REF!</v>
      </c>
    </row>
    <row r="1160" spans="28:28" x14ac:dyDescent="0.2">
      <c r="AB1160" s="20" t="e">
        <f t="shared" si="26"/>
        <v>#REF!</v>
      </c>
    </row>
    <row r="1161" spans="28:28" x14ac:dyDescent="0.2">
      <c r="AB1161" s="20" t="e">
        <f t="shared" si="26"/>
        <v>#REF!</v>
      </c>
    </row>
    <row r="1162" spans="28:28" x14ac:dyDescent="0.2">
      <c r="AB1162" s="20" t="e">
        <f t="shared" si="26"/>
        <v>#REF!</v>
      </c>
    </row>
    <row r="1163" spans="28:28" x14ac:dyDescent="0.2">
      <c r="AB1163" s="20" t="e">
        <f t="shared" si="26"/>
        <v>#REF!</v>
      </c>
    </row>
    <row r="1164" spans="28:28" x14ac:dyDescent="0.2">
      <c r="AB1164" s="20" t="e">
        <f t="shared" si="26"/>
        <v>#REF!</v>
      </c>
    </row>
    <row r="1165" spans="28:28" x14ac:dyDescent="0.2">
      <c r="AB1165" s="20" t="e">
        <f t="shared" si="26"/>
        <v>#REF!</v>
      </c>
    </row>
    <row r="1166" spans="28:28" x14ac:dyDescent="0.2">
      <c r="AB1166" s="20" t="e">
        <f t="shared" si="26"/>
        <v>#REF!</v>
      </c>
    </row>
    <row r="1167" spans="28:28" x14ac:dyDescent="0.2">
      <c r="AB1167" s="20" t="e">
        <f t="shared" si="26"/>
        <v>#REF!</v>
      </c>
    </row>
    <row r="1168" spans="28:28" x14ac:dyDescent="0.2">
      <c r="AB1168" s="20" t="e">
        <f t="shared" si="26"/>
        <v>#REF!</v>
      </c>
    </row>
    <row r="1169" spans="28:28" x14ac:dyDescent="0.2">
      <c r="AB1169" s="20" t="e">
        <f t="shared" ref="AB1169:AB1232" si="27">AB1168+1</f>
        <v>#REF!</v>
      </c>
    </row>
    <row r="1170" spans="28:28" x14ac:dyDescent="0.2">
      <c r="AB1170" s="20" t="e">
        <f t="shared" si="27"/>
        <v>#REF!</v>
      </c>
    </row>
    <row r="1171" spans="28:28" x14ac:dyDescent="0.2">
      <c r="AB1171" s="20" t="e">
        <f t="shared" si="27"/>
        <v>#REF!</v>
      </c>
    </row>
    <row r="1172" spans="28:28" x14ac:dyDescent="0.2">
      <c r="AB1172" s="20" t="e">
        <f t="shared" si="27"/>
        <v>#REF!</v>
      </c>
    </row>
    <row r="1173" spans="28:28" x14ac:dyDescent="0.2">
      <c r="AB1173" s="20" t="e">
        <f t="shared" si="27"/>
        <v>#REF!</v>
      </c>
    </row>
    <row r="1174" spans="28:28" x14ac:dyDescent="0.2">
      <c r="AB1174" s="20" t="e">
        <f t="shared" si="27"/>
        <v>#REF!</v>
      </c>
    </row>
    <row r="1175" spans="28:28" x14ac:dyDescent="0.2">
      <c r="AB1175" s="20" t="e">
        <f t="shared" si="27"/>
        <v>#REF!</v>
      </c>
    </row>
    <row r="1176" spans="28:28" x14ac:dyDescent="0.2">
      <c r="AB1176" s="20" t="e">
        <f t="shared" si="27"/>
        <v>#REF!</v>
      </c>
    </row>
    <row r="1177" spans="28:28" x14ac:dyDescent="0.2">
      <c r="AB1177" s="20" t="e">
        <f t="shared" si="27"/>
        <v>#REF!</v>
      </c>
    </row>
    <row r="1178" spans="28:28" x14ac:dyDescent="0.2">
      <c r="AB1178" s="20" t="e">
        <f t="shared" si="27"/>
        <v>#REF!</v>
      </c>
    </row>
    <row r="1179" spans="28:28" x14ac:dyDescent="0.2">
      <c r="AB1179" s="20" t="e">
        <f t="shared" si="27"/>
        <v>#REF!</v>
      </c>
    </row>
    <row r="1180" spans="28:28" x14ac:dyDescent="0.2">
      <c r="AB1180" s="20" t="e">
        <f t="shared" si="27"/>
        <v>#REF!</v>
      </c>
    </row>
    <row r="1181" spans="28:28" x14ac:dyDescent="0.2">
      <c r="AB1181" s="20" t="e">
        <f t="shared" si="27"/>
        <v>#REF!</v>
      </c>
    </row>
    <row r="1182" spans="28:28" x14ac:dyDescent="0.2">
      <c r="AB1182" s="20" t="e">
        <f t="shared" si="27"/>
        <v>#REF!</v>
      </c>
    </row>
    <row r="1183" spans="28:28" x14ac:dyDescent="0.2">
      <c r="AB1183" s="20" t="e">
        <f t="shared" si="27"/>
        <v>#REF!</v>
      </c>
    </row>
    <row r="1184" spans="28:28" x14ac:dyDescent="0.2">
      <c r="AB1184" s="20" t="e">
        <f t="shared" si="27"/>
        <v>#REF!</v>
      </c>
    </row>
    <row r="1185" spans="28:28" x14ac:dyDescent="0.2">
      <c r="AB1185" s="20" t="e">
        <f t="shared" si="27"/>
        <v>#REF!</v>
      </c>
    </row>
    <row r="1186" spans="28:28" x14ac:dyDescent="0.2">
      <c r="AB1186" s="20" t="e">
        <f t="shared" si="27"/>
        <v>#REF!</v>
      </c>
    </row>
    <row r="1187" spans="28:28" x14ac:dyDescent="0.2">
      <c r="AB1187" s="20" t="e">
        <f t="shared" si="27"/>
        <v>#REF!</v>
      </c>
    </row>
    <row r="1188" spans="28:28" x14ac:dyDescent="0.2">
      <c r="AB1188" s="20" t="e">
        <f t="shared" si="27"/>
        <v>#REF!</v>
      </c>
    </row>
    <row r="1189" spans="28:28" x14ac:dyDescent="0.2">
      <c r="AB1189" s="20" t="e">
        <f t="shared" si="27"/>
        <v>#REF!</v>
      </c>
    </row>
    <row r="1190" spans="28:28" x14ac:dyDescent="0.2">
      <c r="AB1190" s="20" t="e">
        <f t="shared" si="27"/>
        <v>#REF!</v>
      </c>
    </row>
    <row r="1191" spans="28:28" x14ac:dyDescent="0.2">
      <c r="AB1191" s="20" t="e">
        <f t="shared" si="27"/>
        <v>#REF!</v>
      </c>
    </row>
    <row r="1192" spans="28:28" x14ac:dyDescent="0.2">
      <c r="AB1192" s="20" t="e">
        <f t="shared" si="27"/>
        <v>#REF!</v>
      </c>
    </row>
    <row r="1193" spans="28:28" x14ac:dyDescent="0.2">
      <c r="AB1193" s="20" t="e">
        <f t="shared" si="27"/>
        <v>#REF!</v>
      </c>
    </row>
    <row r="1194" spans="28:28" x14ac:dyDescent="0.2">
      <c r="AB1194" s="20" t="e">
        <f t="shared" si="27"/>
        <v>#REF!</v>
      </c>
    </row>
    <row r="1195" spans="28:28" x14ac:dyDescent="0.2">
      <c r="AB1195" s="20" t="e">
        <f t="shared" si="27"/>
        <v>#REF!</v>
      </c>
    </row>
    <row r="1196" spans="28:28" x14ac:dyDescent="0.2">
      <c r="AB1196" s="20" t="e">
        <f t="shared" si="27"/>
        <v>#REF!</v>
      </c>
    </row>
    <row r="1197" spans="28:28" x14ac:dyDescent="0.2">
      <c r="AB1197" s="20" t="e">
        <f t="shared" si="27"/>
        <v>#REF!</v>
      </c>
    </row>
    <row r="1198" spans="28:28" x14ac:dyDescent="0.2">
      <c r="AB1198" s="20" t="e">
        <f t="shared" si="27"/>
        <v>#REF!</v>
      </c>
    </row>
    <row r="1199" spans="28:28" x14ac:dyDescent="0.2">
      <c r="AB1199" s="20" t="e">
        <f t="shared" si="27"/>
        <v>#REF!</v>
      </c>
    </row>
    <row r="1200" spans="28:28" x14ac:dyDescent="0.2">
      <c r="AB1200" s="20" t="e">
        <f t="shared" si="27"/>
        <v>#REF!</v>
      </c>
    </row>
    <row r="1201" spans="28:28" x14ac:dyDescent="0.2">
      <c r="AB1201" s="20" t="e">
        <f t="shared" si="27"/>
        <v>#REF!</v>
      </c>
    </row>
    <row r="1202" spans="28:28" x14ac:dyDescent="0.2">
      <c r="AB1202" s="20" t="e">
        <f t="shared" si="27"/>
        <v>#REF!</v>
      </c>
    </row>
    <row r="1203" spans="28:28" x14ac:dyDescent="0.2">
      <c r="AB1203" s="20" t="e">
        <f t="shared" si="27"/>
        <v>#REF!</v>
      </c>
    </row>
    <row r="1204" spans="28:28" x14ac:dyDescent="0.2">
      <c r="AB1204" s="20" t="e">
        <f t="shared" si="27"/>
        <v>#REF!</v>
      </c>
    </row>
    <row r="1205" spans="28:28" x14ac:dyDescent="0.2">
      <c r="AB1205" s="20" t="e">
        <f t="shared" si="27"/>
        <v>#REF!</v>
      </c>
    </row>
    <row r="1206" spans="28:28" x14ac:dyDescent="0.2">
      <c r="AB1206" s="20" t="e">
        <f t="shared" si="27"/>
        <v>#REF!</v>
      </c>
    </row>
    <row r="1207" spans="28:28" x14ac:dyDescent="0.2">
      <c r="AB1207" s="20" t="e">
        <f t="shared" si="27"/>
        <v>#REF!</v>
      </c>
    </row>
    <row r="1208" spans="28:28" x14ac:dyDescent="0.2">
      <c r="AB1208" s="20" t="e">
        <f t="shared" si="27"/>
        <v>#REF!</v>
      </c>
    </row>
    <row r="1209" spans="28:28" x14ac:dyDescent="0.2">
      <c r="AB1209" s="20" t="e">
        <f t="shared" si="27"/>
        <v>#REF!</v>
      </c>
    </row>
    <row r="1210" spans="28:28" x14ac:dyDescent="0.2">
      <c r="AB1210" s="20" t="e">
        <f t="shared" si="27"/>
        <v>#REF!</v>
      </c>
    </row>
    <row r="1211" spans="28:28" x14ac:dyDescent="0.2">
      <c r="AB1211" s="20" t="e">
        <f t="shared" si="27"/>
        <v>#REF!</v>
      </c>
    </row>
    <row r="1212" spans="28:28" x14ac:dyDescent="0.2">
      <c r="AB1212" s="20" t="e">
        <f t="shared" si="27"/>
        <v>#REF!</v>
      </c>
    </row>
    <row r="1213" spans="28:28" x14ac:dyDescent="0.2">
      <c r="AB1213" s="20" t="e">
        <f t="shared" si="27"/>
        <v>#REF!</v>
      </c>
    </row>
    <row r="1214" spans="28:28" x14ac:dyDescent="0.2">
      <c r="AB1214" s="20" t="e">
        <f t="shared" si="27"/>
        <v>#REF!</v>
      </c>
    </row>
    <row r="1215" spans="28:28" x14ac:dyDescent="0.2">
      <c r="AB1215" s="20" t="e">
        <f t="shared" si="27"/>
        <v>#REF!</v>
      </c>
    </row>
    <row r="1216" spans="28:28" x14ac:dyDescent="0.2">
      <c r="AB1216" s="20" t="e">
        <f t="shared" si="27"/>
        <v>#REF!</v>
      </c>
    </row>
    <row r="1217" spans="28:28" x14ac:dyDescent="0.2">
      <c r="AB1217" s="20" t="e">
        <f t="shared" si="27"/>
        <v>#REF!</v>
      </c>
    </row>
    <row r="1218" spans="28:28" x14ac:dyDescent="0.2">
      <c r="AB1218" s="20" t="e">
        <f t="shared" si="27"/>
        <v>#REF!</v>
      </c>
    </row>
    <row r="1219" spans="28:28" x14ac:dyDescent="0.2">
      <c r="AB1219" s="20" t="e">
        <f t="shared" si="27"/>
        <v>#REF!</v>
      </c>
    </row>
    <row r="1220" spans="28:28" x14ac:dyDescent="0.2">
      <c r="AB1220" s="20" t="e">
        <f t="shared" si="27"/>
        <v>#REF!</v>
      </c>
    </row>
    <row r="1221" spans="28:28" x14ac:dyDescent="0.2">
      <c r="AB1221" s="20" t="e">
        <f t="shared" si="27"/>
        <v>#REF!</v>
      </c>
    </row>
    <row r="1222" spans="28:28" x14ac:dyDescent="0.2">
      <c r="AB1222" s="20" t="e">
        <f t="shared" si="27"/>
        <v>#REF!</v>
      </c>
    </row>
    <row r="1223" spans="28:28" x14ac:dyDescent="0.2">
      <c r="AB1223" s="20" t="e">
        <f t="shared" si="27"/>
        <v>#REF!</v>
      </c>
    </row>
    <row r="1224" spans="28:28" x14ac:dyDescent="0.2">
      <c r="AB1224" s="20" t="e">
        <f t="shared" si="27"/>
        <v>#REF!</v>
      </c>
    </row>
    <row r="1225" spans="28:28" x14ac:dyDescent="0.2">
      <c r="AB1225" s="20" t="e">
        <f t="shared" si="27"/>
        <v>#REF!</v>
      </c>
    </row>
    <row r="1226" spans="28:28" x14ac:dyDescent="0.2">
      <c r="AB1226" s="20" t="e">
        <f t="shared" si="27"/>
        <v>#REF!</v>
      </c>
    </row>
    <row r="1227" spans="28:28" x14ac:dyDescent="0.2">
      <c r="AB1227" s="20" t="e">
        <f t="shared" si="27"/>
        <v>#REF!</v>
      </c>
    </row>
    <row r="1228" spans="28:28" x14ac:dyDescent="0.2">
      <c r="AB1228" s="20" t="e">
        <f t="shared" si="27"/>
        <v>#REF!</v>
      </c>
    </row>
    <row r="1229" spans="28:28" x14ac:dyDescent="0.2">
      <c r="AB1229" s="20" t="e">
        <f t="shared" si="27"/>
        <v>#REF!</v>
      </c>
    </row>
    <row r="1230" spans="28:28" x14ac:dyDescent="0.2">
      <c r="AB1230" s="20" t="e">
        <f t="shared" si="27"/>
        <v>#REF!</v>
      </c>
    </row>
    <row r="1231" spans="28:28" x14ac:dyDescent="0.2">
      <c r="AB1231" s="20" t="e">
        <f t="shared" si="27"/>
        <v>#REF!</v>
      </c>
    </row>
    <row r="1232" spans="28:28" x14ac:dyDescent="0.2">
      <c r="AB1232" s="20" t="e">
        <f t="shared" si="27"/>
        <v>#REF!</v>
      </c>
    </row>
    <row r="1233" spans="28:28" x14ac:dyDescent="0.2">
      <c r="AB1233" s="20" t="e">
        <f t="shared" ref="AB1233:AB1296" si="28">AB1232+1</f>
        <v>#REF!</v>
      </c>
    </row>
    <row r="1234" spans="28:28" x14ac:dyDescent="0.2">
      <c r="AB1234" s="20" t="e">
        <f t="shared" si="28"/>
        <v>#REF!</v>
      </c>
    </row>
    <row r="1235" spans="28:28" x14ac:dyDescent="0.2">
      <c r="AB1235" s="20" t="e">
        <f t="shared" si="28"/>
        <v>#REF!</v>
      </c>
    </row>
    <row r="1236" spans="28:28" x14ac:dyDescent="0.2">
      <c r="AB1236" s="20" t="e">
        <f t="shared" si="28"/>
        <v>#REF!</v>
      </c>
    </row>
    <row r="1237" spans="28:28" x14ac:dyDescent="0.2">
      <c r="AB1237" s="20" t="e">
        <f t="shared" si="28"/>
        <v>#REF!</v>
      </c>
    </row>
    <row r="1238" spans="28:28" x14ac:dyDescent="0.2">
      <c r="AB1238" s="20" t="e">
        <f t="shared" si="28"/>
        <v>#REF!</v>
      </c>
    </row>
    <row r="1239" spans="28:28" x14ac:dyDescent="0.2">
      <c r="AB1239" s="20" t="e">
        <f t="shared" si="28"/>
        <v>#REF!</v>
      </c>
    </row>
    <row r="1240" spans="28:28" x14ac:dyDescent="0.2">
      <c r="AB1240" s="20" t="e">
        <f t="shared" si="28"/>
        <v>#REF!</v>
      </c>
    </row>
    <row r="1241" spans="28:28" x14ac:dyDescent="0.2">
      <c r="AB1241" s="20" t="e">
        <f t="shared" si="28"/>
        <v>#REF!</v>
      </c>
    </row>
    <row r="1242" spans="28:28" x14ac:dyDescent="0.2">
      <c r="AB1242" s="20" t="e">
        <f t="shared" si="28"/>
        <v>#REF!</v>
      </c>
    </row>
    <row r="1243" spans="28:28" x14ac:dyDescent="0.2">
      <c r="AB1243" s="20" t="e">
        <f t="shared" si="28"/>
        <v>#REF!</v>
      </c>
    </row>
    <row r="1244" spans="28:28" x14ac:dyDescent="0.2">
      <c r="AB1244" s="20" t="e">
        <f t="shared" si="28"/>
        <v>#REF!</v>
      </c>
    </row>
    <row r="1245" spans="28:28" x14ac:dyDescent="0.2">
      <c r="AB1245" s="20" t="e">
        <f t="shared" si="28"/>
        <v>#REF!</v>
      </c>
    </row>
    <row r="1246" spans="28:28" x14ac:dyDescent="0.2">
      <c r="AB1246" s="20" t="e">
        <f t="shared" si="28"/>
        <v>#REF!</v>
      </c>
    </row>
    <row r="1247" spans="28:28" x14ac:dyDescent="0.2">
      <c r="AB1247" s="20" t="e">
        <f t="shared" si="28"/>
        <v>#REF!</v>
      </c>
    </row>
    <row r="1248" spans="28:28" x14ac:dyDescent="0.2">
      <c r="AB1248" s="20" t="e">
        <f t="shared" si="28"/>
        <v>#REF!</v>
      </c>
    </row>
    <row r="1249" spans="28:28" x14ac:dyDescent="0.2">
      <c r="AB1249" s="20" t="e">
        <f t="shared" si="28"/>
        <v>#REF!</v>
      </c>
    </row>
    <row r="1250" spans="28:28" x14ac:dyDescent="0.2">
      <c r="AB1250" s="20" t="e">
        <f t="shared" si="28"/>
        <v>#REF!</v>
      </c>
    </row>
    <row r="1251" spans="28:28" x14ac:dyDescent="0.2">
      <c r="AB1251" s="20" t="e">
        <f t="shared" si="28"/>
        <v>#REF!</v>
      </c>
    </row>
    <row r="1252" spans="28:28" x14ac:dyDescent="0.2">
      <c r="AB1252" s="20" t="e">
        <f t="shared" si="28"/>
        <v>#REF!</v>
      </c>
    </row>
    <row r="1253" spans="28:28" x14ac:dyDescent="0.2">
      <c r="AB1253" s="20" t="e">
        <f t="shared" si="28"/>
        <v>#REF!</v>
      </c>
    </row>
    <row r="1254" spans="28:28" x14ac:dyDescent="0.2">
      <c r="AB1254" s="20" t="e">
        <f t="shared" si="28"/>
        <v>#REF!</v>
      </c>
    </row>
    <row r="1255" spans="28:28" x14ac:dyDescent="0.2">
      <c r="AB1255" s="20" t="e">
        <f t="shared" si="28"/>
        <v>#REF!</v>
      </c>
    </row>
    <row r="1256" spans="28:28" x14ac:dyDescent="0.2">
      <c r="AB1256" s="20" t="e">
        <f t="shared" si="28"/>
        <v>#REF!</v>
      </c>
    </row>
    <row r="1257" spans="28:28" x14ac:dyDescent="0.2">
      <c r="AB1257" s="20" t="e">
        <f t="shared" si="28"/>
        <v>#REF!</v>
      </c>
    </row>
    <row r="1258" spans="28:28" x14ac:dyDescent="0.2">
      <c r="AB1258" s="20" t="e">
        <f t="shared" si="28"/>
        <v>#REF!</v>
      </c>
    </row>
    <row r="1259" spans="28:28" x14ac:dyDescent="0.2">
      <c r="AB1259" s="20" t="e">
        <f t="shared" si="28"/>
        <v>#REF!</v>
      </c>
    </row>
    <row r="1260" spans="28:28" x14ac:dyDescent="0.2">
      <c r="AB1260" s="20" t="e">
        <f t="shared" si="28"/>
        <v>#REF!</v>
      </c>
    </row>
    <row r="1261" spans="28:28" x14ac:dyDescent="0.2">
      <c r="AB1261" s="20" t="e">
        <f t="shared" si="28"/>
        <v>#REF!</v>
      </c>
    </row>
    <row r="1262" spans="28:28" x14ac:dyDescent="0.2">
      <c r="AB1262" s="20" t="e">
        <f t="shared" si="28"/>
        <v>#REF!</v>
      </c>
    </row>
    <row r="1263" spans="28:28" x14ac:dyDescent="0.2">
      <c r="AB1263" s="20" t="e">
        <f t="shared" si="28"/>
        <v>#REF!</v>
      </c>
    </row>
    <row r="1264" spans="28:28" x14ac:dyDescent="0.2">
      <c r="AB1264" s="20" t="e">
        <f t="shared" si="28"/>
        <v>#REF!</v>
      </c>
    </row>
    <row r="1265" spans="28:28" x14ac:dyDescent="0.2">
      <c r="AB1265" s="20" t="e">
        <f t="shared" si="28"/>
        <v>#REF!</v>
      </c>
    </row>
    <row r="1266" spans="28:28" x14ac:dyDescent="0.2">
      <c r="AB1266" s="20" t="e">
        <f t="shared" si="28"/>
        <v>#REF!</v>
      </c>
    </row>
    <row r="1267" spans="28:28" x14ac:dyDescent="0.2">
      <c r="AB1267" s="20" t="e">
        <f t="shared" si="28"/>
        <v>#REF!</v>
      </c>
    </row>
    <row r="1268" spans="28:28" x14ac:dyDescent="0.2">
      <c r="AB1268" s="20" t="e">
        <f t="shared" si="28"/>
        <v>#REF!</v>
      </c>
    </row>
    <row r="1269" spans="28:28" x14ac:dyDescent="0.2">
      <c r="AB1269" s="20" t="e">
        <f t="shared" si="28"/>
        <v>#REF!</v>
      </c>
    </row>
    <row r="1270" spans="28:28" x14ac:dyDescent="0.2">
      <c r="AB1270" s="20" t="e">
        <f t="shared" si="28"/>
        <v>#REF!</v>
      </c>
    </row>
    <row r="1271" spans="28:28" x14ac:dyDescent="0.2">
      <c r="AB1271" s="20" t="e">
        <f t="shared" si="28"/>
        <v>#REF!</v>
      </c>
    </row>
    <row r="1272" spans="28:28" x14ac:dyDescent="0.2">
      <c r="AB1272" s="20" t="e">
        <f t="shared" si="28"/>
        <v>#REF!</v>
      </c>
    </row>
    <row r="1273" spans="28:28" x14ac:dyDescent="0.2">
      <c r="AB1273" s="20" t="e">
        <f t="shared" si="28"/>
        <v>#REF!</v>
      </c>
    </row>
    <row r="1274" spans="28:28" x14ac:dyDescent="0.2">
      <c r="AB1274" s="20" t="e">
        <f t="shared" si="28"/>
        <v>#REF!</v>
      </c>
    </row>
    <row r="1275" spans="28:28" x14ac:dyDescent="0.2">
      <c r="AB1275" s="20" t="e">
        <f t="shared" si="28"/>
        <v>#REF!</v>
      </c>
    </row>
    <row r="1276" spans="28:28" x14ac:dyDescent="0.2">
      <c r="AB1276" s="20" t="e">
        <f t="shared" si="28"/>
        <v>#REF!</v>
      </c>
    </row>
    <row r="1277" spans="28:28" x14ac:dyDescent="0.2">
      <c r="AB1277" s="20" t="e">
        <f t="shared" si="28"/>
        <v>#REF!</v>
      </c>
    </row>
    <row r="1278" spans="28:28" x14ac:dyDescent="0.2">
      <c r="AB1278" s="20" t="e">
        <f t="shared" si="28"/>
        <v>#REF!</v>
      </c>
    </row>
    <row r="1279" spans="28:28" x14ac:dyDescent="0.2">
      <c r="AB1279" s="20" t="e">
        <f t="shared" si="28"/>
        <v>#REF!</v>
      </c>
    </row>
    <row r="1280" spans="28:28" x14ac:dyDescent="0.2">
      <c r="AB1280" s="20" t="e">
        <f t="shared" si="28"/>
        <v>#REF!</v>
      </c>
    </row>
    <row r="1281" spans="28:28" x14ac:dyDescent="0.2">
      <c r="AB1281" s="20" t="e">
        <f t="shared" si="28"/>
        <v>#REF!</v>
      </c>
    </row>
    <row r="1282" spans="28:28" x14ac:dyDescent="0.2">
      <c r="AB1282" s="20" t="e">
        <f t="shared" si="28"/>
        <v>#REF!</v>
      </c>
    </row>
    <row r="1283" spans="28:28" x14ac:dyDescent="0.2">
      <c r="AB1283" s="20" t="e">
        <f t="shared" si="28"/>
        <v>#REF!</v>
      </c>
    </row>
    <row r="1284" spans="28:28" x14ac:dyDescent="0.2">
      <c r="AB1284" s="20" t="e">
        <f t="shared" si="28"/>
        <v>#REF!</v>
      </c>
    </row>
    <row r="1285" spans="28:28" x14ac:dyDescent="0.2">
      <c r="AB1285" s="20" t="e">
        <f t="shared" si="28"/>
        <v>#REF!</v>
      </c>
    </row>
    <row r="1286" spans="28:28" x14ac:dyDescent="0.2">
      <c r="AB1286" s="20" t="e">
        <f t="shared" si="28"/>
        <v>#REF!</v>
      </c>
    </row>
    <row r="1287" spans="28:28" x14ac:dyDescent="0.2">
      <c r="AB1287" s="20" t="e">
        <f t="shared" si="28"/>
        <v>#REF!</v>
      </c>
    </row>
    <row r="1288" spans="28:28" x14ac:dyDescent="0.2">
      <c r="AB1288" s="20" t="e">
        <f t="shared" si="28"/>
        <v>#REF!</v>
      </c>
    </row>
    <row r="1289" spans="28:28" x14ac:dyDescent="0.2">
      <c r="AB1289" s="20" t="e">
        <f t="shared" si="28"/>
        <v>#REF!</v>
      </c>
    </row>
    <row r="1290" spans="28:28" x14ac:dyDescent="0.2">
      <c r="AB1290" s="20" t="e">
        <f t="shared" si="28"/>
        <v>#REF!</v>
      </c>
    </row>
    <row r="1291" spans="28:28" x14ac:dyDescent="0.2">
      <c r="AB1291" s="20" t="e">
        <f t="shared" si="28"/>
        <v>#REF!</v>
      </c>
    </row>
    <row r="1292" spans="28:28" x14ac:dyDescent="0.2">
      <c r="AB1292" s="20" t="e">
        <f t="shared" si="28"/>
        <v>#REF!</v>
      </c>
    </row>
    <row r="1293" spans="28:28" x14ac:dyDescent="0.2">
      <c r="AB1293" s="20" t="e">
        <f t="shared" si="28"/>
        <v>#REF!</v>
      </c>
    </row>
    <row r="1294" spans="28:28" x14ac:dyDescent="0.2">
      <c r="AB1294" s="20" t="e">
        <f t="shared" si="28"/>
        <v>#REF!</v>
      </c>
    </row>
    <row r="1295" spans="28:28" x14ac:dyDescent="0.2">
      <c r="AB1295" s="20" t="e">
        <f t="shared" si="28"/>
        <v>#REF!</v>
      </c>
    </row>
    <row r="1296" spans="28:28" x14ac:dyDescent="0.2">
      <c r="AB1296" s="20" t="e">
        <f t="shared" si="28"/>
        <v>#REF!</v>
      </c>
    </row>
    <row r="1297" spans="28:28" x14ac:dyDescent="0.2">
      <c r="AB1297" s="20" t="e">
        <f t="shared" ref="AB1297:AB1360" si="29">AB1296+1</f>
        <v>#REF!</v>
      </c>
    </row>
    <row r="1298" spans="28:28" x14ac:dyDescent="0.2">
      <c r="AB1298" s="20" t="e">
        <f t="shared" si="29"/>
        <v>#REF!</v>
      </c>
    </row>
    <row r="1299" spans="28:28" x14ac:dyDescent="0.2">
      <c r="AB1299" s="20" t="e">
        <f t="shared" si="29"/>
        <v>#REF!</v>
      </c>
    </row>
    <row r="1300" spans="28:28" x14ac:dyDescent="0.2">
      <c r="AB1300" s="20" t="e">
        <f t="shared" si="29"/>
        <v>#REF!</v>
      </c>
    </row>
    <row r="1301" spans="28:28" x14ac:dyDescent="0.2">
      <c r="AB1301" s="20" t="e">
        <f t="shared" si="29"/>
        <v>#REF!</v>
      </c>
    </row>
    <row r="1302" spans="28:28" x14ac:dyDescent="0.2">
      <c r="AB1302" s="20" t="e">
        <f t="shared" si="29"/>
        <v>#REF!</v>
      </c>
    </row>
    <row r="1303" spans="28:28" x14ac:dyDescent="0.2">
      <c r="AB1303" s="20" t="e">
        <f t="shared" si="29"/>
        <v>#REF!</v>
      </c>
    </row>
    <row r="1304" spans="28:28" x14ac:dyDescent="0.2">
      <c r="AB1304" s="20" t="e">
        <f t="shared" si="29"/>
        <v>#REF!</v>
      </c>
    </row>
    <row r="1305" spans="28:28" x14ac:dyDescent="0.2">
      <c r="AB1305" s="20" t="e">
        <f t="shared" si="29"/>
        <v>#REF!</v>
      </c>
    </row>
    <row r="1306" spans="28:28" x14ac:dyDescent="0.2">
      <c r="AB1306" s="20" t="e">
        <f t="shared" si="29"/>
        <v>#REF!</v>
      </c>
    </row>
    <row r="1307" spans="28:28" x14ac:dyDescent="0.2">
      <c r="AB1307" s="20" t="e">
        <f t="shared" si="29"/>
        <v>#REF!</v>
      </c>
    </row>
    <row r="1308" spans="28:28" x14ac:dyDescent="0.2">
      <c r="AB1308" s="20" t="e">
        <f t="shared" si="29"/>
        <v>#REF!</v>
      </c>
    </row>
    <row r="1309" spans="28:28" x14ac:dyDescent="0.2">
      <c r="AB1309" s="20" t="e">
        <f t="shared" si="29"/>
        <v>#REF!</v>
      </c>
    </row>
    <row r="1310" spans="28:28" x14ac:dyDescent="0.2">
      <c r="AB1310" s="20" t="e">
        <f t="shared" si="29"/>
        <v>#REF!</v>
      </c>
    </row>
    <row r="1311" spans="28:28" x14ac:dyDescent="0.2">
      <c r="AB1311" s="20" t="e">
        <f t="shared" si="29"/>
        <v>#REF!</v>
      </c>
    </row>
    <row r="1312" spans="28:28" x14ac:dyDescent="0.2">
      <c r="AB1312" s="20" t="e">
        <f t="shared" si="29"/>
        <v>#REF!</v>
      </c>
    </row>
    <row r="1313" spans="28:28" x14ac:dyDescent="0.2">
      <c r="AB1313" s="20" t="e">
        <f t="shared" si="29"/>
        <v>#REF!</v>
      </c>
    </row>
    <row r="1314" spans="28:28" x14ac:dyDescent="0.2">
      <c r="AB1314" s="20" t="e">
        <f t="shared" si="29"/>
        <v>#REF!</v>
      </c>
    </row>
    <row r="1315" spans="28:28" x14ac:dyDescent="0.2">
      <c r="AB1315" s="20" t="e">
        <f t="shared" si="29"/>
        <v>#REF!</v>
      </c>
    </row>
    <row r="1316" spans="28:28" x14ac:dyDescent="0.2">
      <c r="AB1316" s="20" t="e">
        <f t="shared" si="29"/>
        <v>#REF!</v>
      </c>
    </row>
    <row r="1317" spans="28:28" x14ac:dyDescent="0.2">
      <c r="AB1317" s="20" t="e">
        <f t="shared" si="29"/>
        <v>#REF!</v>
      </c>
    </row>
    <row r="1318" spans="28:28" x14ac:dyDescent="0.2">
      <c r="AB1318" s="20" t="e">
        <f t="shared" si="29"/>
        <v>#REF!</v>
      </c>
    </row>
    <row r="1319" spans="28:28" x14ac:dyDescent="0.2">
      <c r="AB1319" s="20" t="e">
        <f t="shared" si="29"/>
        <v>#REF!</v>
      </c>
    </row>
    <row r="1320" spans="28:28" x14ac:dyDescent="0.2">
      <c r="AB1320" s="20" t="e">
        <f t="shared" si="29"/>
        <v>#REF!</v>
      </c>
    </row>
    <row r="1321" spans="28:28" x14ac:dyDescent="0.2">
      <c r="AB1321" s="20" t="e">
        <f t="shared" si="29"/>
        <v>#REF!</v>
      </c>
    </row>
    <row r="1322" spans="28:28" x14ac:dyDescent="0.2">
      <c r="AB1322" s="20" t="e">
        <f t="shared" si="29"/>
        <v>#REF!</v>
      </c>
    </row>
    <row r="1323" spans="28:28" x14ac:dyDescent="0.2">
      <c r="AB1323" s="20" t="e">
        <f t="shared" si="29"/>
        <v>#REF!</v>
      </c>
    </row>
    <row r="1324" spans="28:28" x14ac:dyDescent="0.2">
      <c r="AB1324" s="20" t="e">
        <f t="shared" si="29"/>
        <v>#REF!</v>
      </c>
    </row>
    <row r="1325" spans="28:28" x14ac:dyDescent="0.2">
      <c r="AB1325" s="20" t="e">
        <f t="shared" si="29"/>
        <v>#REF!</v>
      </c>
    </row>
    <row r="1326" spans="28:28" x14ac:dyDescent="0.2">
      <c r="AB1326" s="20" t="e">
        <f t="shared" si="29"/>
        <v>#REF!</v>
      </c>
    </row>
    <row r="1327" spans="28:28" x14ac:dyDescent="0.2">
      <c r="AB1327" s="20" t="e">
        <f t="shared" si="29"/>
        <v>#REF!</v>
      </c>
    </row>
    <row r="1328" spans="28:28" x14ac:dyDescent="0.2">
      <c r="AB1328" s="20" t="e">
        <f t="shared" si="29"/>
        <v>#REF!</v>
      </c>
    </row>
    <row r="1329" spans="28:28" x14ac:dyDescent="0.2">
      <c r="AB1329" s="20" t="e">
        <f t="shared" si="29"/>
        <v>#REF!</v>
      </c>
    </row>
    <row r="1330" spans="28:28" x14ac:dyDescent="0.2">
      <c r="AB1330" s="20" t="e">
        <f t="shared" si="29"/>
        <v>#REF!</v>
      </c>
    </row>
    <row r="1331" spans="28:28" x14ac:dyDescent="0.2">
      <c r="AB1331" s="20" t="e">
        <f t="shared" si="29"/>
        <v>#REF!</v>
      </c>
    </row>
    <row r="1332" spans="28:28" x14ac:dyDescent="0.2">
      <c r="AB1332" s="20" t="e">
        <f t="shared" si="29"/>
        <v>#REF!</v>
      </c>
    </row>
    <row r="1333" spans="28:28" x14ac:dyDescent="0.2">
      <c r="AB1333" s="20" t="e">
        <f t="shared" si="29"/>
        <v>#REF!</v>
      </c>
    </row>
    <row r="1334" spans="28:28" x14ac:dyDescent="0.2">
      <c r="AB1334" s="20" t="e">
        <f t="shared" si="29"/>
        <v>#REF!</v>
      </c>
    </row>
    <row r="1335" spans="28:28" x14ac:dyDescent="0.2">
      <c r="AB1335" s="20" t="e">
        <f t="shared" si="29"/>
        <v>#REF!</v>
      </c>
    </row>
    <row r="1336" spans="28:28" x14ac:dyDescent="0.2">
      <c r="AB1336" s="20" t="e">
        <f t="shared" si="29"/>
        <v>#REF!</v>
      </c>
    </row>
    <row r="1337" spans="28:28" x14ac:dyDescent="0.2">
      <c r="AB1337" s="20" t="e">
        <f t="shared" si="29"/>
        <v>#REF!</v>
      </c>
    </row>
    <row r="1338" spans="28:28" x14ac:dyDescent="0.2">
      <c r="AB1338" s="20" t="e">
        <f t="shared" si="29"/>
        <v>#REF!</v>
      </c>
    </row>
    <row r="1339" spans="28:28" x14ac:dyDescent="0.2">
      <c r="AB1339" s="20" t="e">
        <f t="shared" si="29"/>
        <v>#REF!</v>
      </c>
    </row>
    <row r="1340" spans="28:28" x14ac:dyDescent="0.2">
      <c r="AB1340" s="20" t="e">
        <f t="shared" si="29"/>
        <v>#REF!</v>
      </c>
    </row>
    <row r="1341" spans="28:28" x14ac:dyDescent="0.2">
      <c r="AB1341" s="20" t="e">
        <f t="shared" si="29"/>
        <v>#REF!</v>
      </c>
    </row>
    <row r="1342" spans="28:28" x14ac:dyDescent="0.2">
      <c r="AB1342" s="20" t="e">
        <f t="shared" si="29"/>
        <v>#REF!</v>
      </c>
    </row>
    <row r="1343" spans="28:28" x14ac:dyDescent="0.2">
      <c r="AB1343" s="20" t="e">
        <f t="shared" si="29"/>
        <v>#REF!</v>
      </c>
    </row>
    <row r="1344" spans="28:28" x14ac:dyDescent="0.2">
      <c r="AB1344" s="20" t="e">
        <f t="shared" si="29"/>
        <v>#REF!</v>
      </c>
    </row>
    <row r="1345" spans="28:28" x14ac:dyDescent="0.2">
      <c r="AB1345" s="20" t="e">
        <f t="shared" si="29"/>
        <v>#REF!</v>
      </c>
    </row>
    <row r="1346" spans="28:28" x14ac:dyDescent="0.2">
      <c r="AB1346" s="20" t="e">
        <f t="shared" si="29"/>
        <v>#REF!</v>
      </c>
    </row>
    <row r="1347" spans="28:28" x14ac:dyDescent="0.2">
      <c r="AB1347" s="20" t="e">
        <f t="shared" si="29"/>
        <v>#REF!</v>
      </c>
    </row>
    <row r="1348" spans="28:28" x14ac:dyDescent="0.2">
      <c r="AB1348" s="20" t="e">
        <f t="shared" si="29"/>
        <v>#REF!</v>
      </c>
    </row>
    <row r="1349" spans="28:28" x14ac:dyDescent="0.2">
      <c r="AB1349" s="20" t="e">
        <f t="shared" si="29"/>
        <v>#REF!</v>
      </c>
    </row>
    <row r="1350" spans="28:28" x14ac:dyDescent="0.2">
      <c r="AB1350" s="20" t="e">
        <f t="shared" si="29"/>
        <v>#REF!</v>
      </c>
    </row>
    <row r="1351" spans="28:28" x14ac:dyDescent="0.2">
      <c r="AB1351" s="20" t="e">
        <f t="shared" si="29"/>
        <v>#REF!</v>
      </c>
    </row>
    <row r="1352" spans="28:28" x14ac:dyDescent="0.2">
      <c r="AB1352" s="20" t="e">
        <f t="shared" si="29"/>
        <v>#REF!</v>
      </c>
    </row>
    <row r="1353" spans="28:28" x14ac:dyDescent="0.2">
      <c r="AB1353" s="20" t="e">
        <f t="shared" si="29"/>
        <v>#REF!</v>
      </c>
    </row>
    <row r="1354" spans="28:28" x14ac:dyDescent="0.2">
      <c r="AB1354" s="20" t="e">
        <f t="shared" si="29"/>
        <v>#REF!</v>
      </c>
    </row>
    <row r="1355" spans="28:28" x14ac:dyDescent="0.2">
      <c r="AB1355" s="20" t="e">
        <f t="shared" si="29"/>
        <v>#REF!</v>
      </c>
    </row>
    <row r="1356" spans="28:28" x14ac:dyDescent="0.2">
      <c r="AB1356" s="20" t="e">
        <f t="shared" si="29"/>
        <v>#REF!</v>
      </c>
    </row>
    <row r="1357" spans="28:28" x14ac:dyDescent="0.2">
      <c r="AB1357" s="20" t="e">
        <f t="shared" si="29"/>
        <v>#REF!</v>
      </c>
    </row>
    <row r="1358" spans="28:28" x14ac:dyDescent="0.2">
      <c r="AB1358" s="20" t="e">
        <f t="shared" si="29"/>
        <v>#REF!</v>
      </c>
    </row>
    <row r="1359" spans="28:28" x14ac:dyDescent="0.2">
      <c r="AB1359" s="20" t="e">
        <f t="shared" si="29"/>
        <v>#REF!</v>
      </c>
    </row>
    <row r="1360" spans="28:28" x14ac:dyDescent="0.2">
      <c r="AB1360" s="20" t="e">
        <f t="shared" si="29"/>
        <v>#REF!</v>
      </c>
    </row>
    <row r="1361" spans="28:28" x14ac:dyDescent="0.2">
      <c r="AB1361" s="20" t="e">
        <f t="shared" ref="AB1361:AB1416" si="30">AB1360+1</f>
        <v>#REF!</v>
      </c>
    </row>
    <row r="1362" spans="28:28" x14ac:dyDescent="0.2">
      <c r="AB1362" s="20" t="e">
        <f t="shared" si="30"/>
        <v>#REF!</v>
      </c>
    </row>
    <row r="1363" spans="28:28" x14ac:dyDescent="0.2">
      <c r="AB1363" s="20" t="e">
        <f t="shared" si="30"/>
        <v>#REF!</v>
      </c>
    </row>
    <row r="1364" spans="28:28" x14ac:dyDescent="0.2">
      <c r="AB1364" s="20" t="e">
        <f t="shared" si="30"/>
        <v>#REF!</v>
      </c>
    </row>
    <row r="1365" spans="28:28" x14ac:dyDescent="0.2">
      <c r="AB1365" s="20" t="e">
        <f t="shared" si="30"/>
        <v>#REF!</v>
      </c>
    </row>
    <row r="1366" spans="28:28" x14ac:dyDescent="0.2">
      <c r="AB1366" s="20" t="e">
        <f t="shared" si="30"/>
        <v>#REF!</v>
      </c>
    </row>
    <row r="1367" spans="28:28" x14ac:dyDescent="0.2">
      <c r="AB1367" s="20" t="e">
        <f t="shared" si="30"/>
        <v>#REF!</v>
      </c>
    </row>
    <row r="1368" spans="28:28" x14ac:dyDescent="0.2">
      <c r="AB1368" s="20" t="e">
        <f t="shared" si="30"/>
        <v>#REF!</v>
      </c>
    </row>
    <row r="1369" spans="28:28" x14ac:dyDescent="0.2">
      <c r="AB1369" s="20" t="e">
        <f t="shared" si="30"/>
        <v>#REF!</v>
      </c>
    </row>
    <row r="1370" spans="28:28" x14ac:dyDescent="0.2">
      <c r="AB1370" s="20" t="e">
        <f t="shared" si="30"/>
        <v>#REF!</v>
      </c>
    </row>
    <row r="1371" spans="28:28" x14ac:dyDescent="0.2">
      <c r="AB1371" s="20" t="e">
        <f t="shared" si="30"/>
        <v>#REF!</v>
      </c>
    </row>
    <row r="1372" spans="28:28" x14ac:dyDescent="0.2">
      <c r="AB1372" s="20" t="e">
        <f t="shared" si="30"/>
        <v>#REF!</v>
      </c>
    </row>
    <row r="1373" spans="28:28" x14ac:dyDescent="0.2">
      <c r="AB1373" s="20" t="e">
        <f t="shared" si="30"/>
        <v>#REF!</v>
      </c>
    </row>
    <row r="1374" spans="28:28" x14ac:dyDescent="0.2">
      <c r="AB1374" s="20" t="e">
        <f t="shared" si="30"/>
        <v>#REF!</v>
      </c>
    </row>
    <row r="1375" spans="28:28" x14ac:dyDescent="0.2">
      <c r="AB1375" s="20" t="e">
        <f t="shared" si="30"/>
        <v>#REF!</v>
      </c>
    </row>
    <row r="1376" spans="28:28" x14ac:dyDescent="0.2">
      <c r="AB1376" s="20" t="e">
        <f t="shared" si="30"/>
        <v>#REF!</v>
      </c>
    </row>
    <row r="1377" spans="28:28" x14ac:dyDescent="0.2">
      <c r="AB1377" s="20" t="e">
        <f t="shared" si="30"/>
        <v>#REF!</v>
      </c>
    </row>
    <row r="1378" spans="28:28" x14ac:dyDescent="0.2">
      <c r="AB1378" s="20" t="e">
        <f t="shared" si="30"/>
        <v>#REF!</v>
      </c>
    </row>
    <row r="1379" spans="28:28" x14ac:dyDescent="0.2">
      <c r="AB1379" s="20" t="e">
        <f t="shared" si="30"/>
        <v>#REF!</v>
      </c>
    </row>
    <row r="1380" spans="28:28" x14ac:dyDescent="0.2">
      <c r="AB1380" s="20" t="e">
        <f t="shared" si="30"/>
        <v>#REF!</v>
      </c>
    </row>
    <row r="1381" spans="28:28" x14ac:dyDescent="0.2">
      <c r="AB1381" s="20" t="e">
        <f t="shared" si="30"/>
        <v>#REF!</v>
      </c>
    </row>
    <row r="1382" spans="28:28" x14ac:dyDescent="0.2">
      <c r="AB1382" s="20" t="e">
        <f t="shared" si="30"/>
        <v>#REF!</v>
      </c>
    </row>
    <row r="1383" spans="28:28" x14ac:dyDescent="0.2">
      <c r="AB1383" s="20" t="e">
        <f t="shared" si="30"/>
        <v>#REF!</v>
      </c>
    </row>
    <row r="1384" spans="28:28" x14ac:dyDescent="0.2">
      <c r="AB1384" s="20" t="e">
        <f t="shared" si="30"/>
        <v>#REF!</v>
      </c>
    </row>
    <row r="1385" spans="28:28" x14ac:dyDescent="0.2">
      <c r="AB1385" s="20" t="e">
        <f t="shared" si="30"/>
        <v>#REF!</v>
      </c>
    </row>
    <row r="1386" spans="28:28" x14ac:dyDescent="0.2">
      <c r="AB1386" s="20" t="e">
        <f t="shared" si="30"/>
        <v>#REF!</v>
      </c>
    </row>
    <row r="1387" spans="28:28" x14ac:dyDescent="0.2">
      <c r="AB1387" s="20" t="e">
        <f t="shared" si="30"/>
        <v>#REF!</v>
      </c>
    </row>
    <row r="1388" spans="28:28" x14ac:dyDescent="0.2">
      <c r="AB1388" s="20" t="e">
        <f t="shared" si="30"/>
        <v>#REF!</v>
      </c>
    </row>
    <row r="1389" spans="28:28" x14ac:dyDescent="0.2">
      <c r="AB1389" s="20" t="e">
        <f t="shared" si="30"/>
        <v>#REF!</v>
      </c>
    </row>
    <row r="1390" spans="28:28" x14ac:dyDescent="0.2">
      <c r="AB1390" s="20" t="e">
        <f t="shared" si="30"/>
        <v>#REF!</v>
      </c>
    </row>
    <row r="1391" spans="28:28" x14ac:dyDescent="0.2">
      <c r="AB1391" s="20" t="e">
        <f t="shared" si="30"/>
        <v>#REF!</v>
      </c>
    </row>
    <row r="1392" spans="28:28" x14ac:dyDescent="0.2">
      <c r="AB1392" s="20" t="e">
        <f t="shared" si="30"/>
        <v>#REF!</v>
      </c>
    </row>
    <row r="1393" spans="28:28" x14ac:dyDescent="0.2">
      <c r="AB1393" s="20" t="e">
        <f t="shared" si="30"/>
        <v>#REF!</v>
      </c>
    </row>
    <row r="1394" spans="28:28" x14ac:dyDescent="0.2">
      <c r="AB1394" s="20" t="e">
        <f t="shared" si="30"/>
        <v>#REF!</v>
      </c>
    </row>
    <row r="1395" spans="28:28" x14ac:dyDescent="0.2">
      <c r="AB1395" s="20" t="e">
        <f t="shared" si="30"/>
        <v>#REF!</v>
      </c>
    </row>
    <row r="1396" spans="28:28" x14ac:dyDescent="0.2">
      <c r="AB1396" s="20" t="e">
        <f t="shared" si="30"/>
        <v>#REF!</v>
      </c>
    </row>
    <row r="1397" spans="28:28" x14ac:dyDescent="0.2">
      <c r="AB1397" s="20" t="e">
        <f t="shared" si="30"/>
        <v>#REF!</v>
      </c>
    </row>
    <row r="1398" spans="28:28" x14ac:dyDescent="0.2">
      <c r="AB1398" s="20" t="e">
        <f t="shared" si="30"/>
        <v>#REF!</v>
      </c>
    </row>
    <row r="1399" spans="28:28" x14ac:dyDescent="0.2">
      <c r="AB1399" s="20" t="e">
        <f t="shared" si="30"/>
        <v>#REF!</v>
      </c>
    </row>
    <row r="1400" spans="28:28" x14ac:dyDescent="0.2">
      <c r="AB1400" s="20" t="e">
        <f t="shared" si="30"/>
        <v>#REF!</v>
      </c>
    </row>
    <row r="1401" spans="28:28" x14ac:dyDescent="0.2">
      <c r="AB1401" s="20" t="e">
        <f t="shared" si="30"/>
        <v>#REF!</v>
      </c>
    </row>
    <row r="1402" spans="28:28" x14ac:dyDescent="0.2">
      <c r="AB1402" s="20" t="e">
        <f t="shared" si="30"/>
        <v>#REF!</v>
      </c>
    </row>
    <row r="1403" spans="28:28" x14ac:dyDescent="0.2">
      <c r="AB1403" s="20" t="e">
        <f t="shared" si="30"/>
        <v>#REF!</v>
      </c>
    </row>
    <row r="1404" spans="28:28" x14ac:dyDescent="0.2">
      <c r="AB1404" s="20" t="e">
        <f t="shared" si="30"/>
        <v>#REF!</v>
      </c>
    </row>
    <row r="1405" spans="28:28" x14ac:dyDescent="0.2">
      <c r="AB1405" s="20" t="e">
        <f t="shared" si="30"/>
        <v>#REF!</v>
      </c>
    </row>
    <row r="1406" spans="28:28" x14ac:dyDescent="0.2">
      <c r="AB1406" s="20" t="e">
        <f t="shared" si="30"/>
        <v>#REF!</v>
      </c>
    </row>
    <row r="1407" spans="28:28" x14ac:dyDescent="0.2">
      <c r="AB1407" s="20" t="e">
        <f t="shared" si="30"/>
        <v>#REF!</v>
      </c>
    </row>
    <row r="1408" spans="28:28" x14ac:dyDescent="0.2">
      <c r="AB1408" s="20" t="e">
        <f t="shared" si="30"/>
        <v>#REF!</v>
      </c>
    </row>
    <row r="1409" spans="28:28" x14ac:dyDescent="0.2">
      <c r="AB1409" s="20" t="e">
        <f t="shared" si="30"/>
        <v>#REF!</v>
      </c>
    </row>
    <row r="1410" spans="28:28" x14ac:dyDescent="0.2">
      <c r="AB1410" s="20" t="e">
        <f t="shared" si="30"/>
        <v>#REF!</v>
      </c>
    </row>
    <row r="1411" spans="28:28" x14ac:dyDescent="0.2">
      <c r="AB1411" s="20" t="e">
        <f t="shared" si="30"/>
        <v>#REF!</v>
      </c>
    </row>
    <row r="1412" spans="28:28" x14ac:dyDescent="0.2">
      <c r="AB1412" s="20" t="e">
        <f t="shared" si="30"/>
        <v>#REF!</v>
      </c>
    </row>
    <row r="1413" spans="28:28" x14ac:dyDescent="0.2">
      <c r="AB1413" s="20" t="e">
        <f t="shared" si="30"/>
        <v>#REF!</v>
      </c>
    </row>
    <row r="1414" spans="28:28" x14ac:dyDescent="0.2">
      <c r="AB1414" s="20" t="e">
        <f t="shared" si="30"/>
        <v>#REF!</v>
      </c>
    </row>
    <row r="1415" spans="28:28" x14ac:dyDescent="0.2">
      <c r="AB1415" s="20" t="e">
        <f t="shared" si="30"/>
        <v>#REF!</v>
      </c>
    </row>
    <row r="1416" spans="28:28" x14ac:dyDescent="0.2">
      <c r="AB1416" s="20" t="e">
        <f t="shared" si="30"/>
        <v>#REF!</v>
      </c>
    </row>
    <row r="1417" spans="28:28" x14ac:dyDescent="0.2">
      <c r="AB1417" s="20"/>
    </row>
    <row r="1418" spans="28:28" x14ac:dyDescent="0.2">
      <c r="AB1418" s="20"/>
    </row>
    <row r="1419" spans="28:28" x14ac:dyDescent="0.2">
      <c r="AB1419" s="20"/>
    </row>
    <row r="1420" spans="28:28" x14ac:dyDescent="0.2">
      <c r="AB1420" s="20"/>
    </row>
    <row r="1421" spans="28:28" x14ac:dyDescent="0.2">
      <c r="AB1421" s="20"/>
    </row>
    <row r="1422" spans="28:28" x14ac:dyDescent="0.2">
      <c r="AB1422" s="20"/>
    </row>
    <row r="1423" spans="28:28" x14ac:dyDescent="0.2">
      <c r="AB1423" s="20"/>
    </row>
    <row r="1424" spans="28:28" x14ac:dyDescent="0.2">
      <c r="AB1424" s="20"/>
    </row>
    <row r="1425" spans="28:28" x14ac:dyDescent="0.2">
      <c r="AB1425" s="20"/>
    </row>
    <row r="1426" spans="28:28" x14ac:dyDescent="0.2">
      <c r="AB1426" s="20"/>
    </row>
    <row r="1427" spans="28:28" x14ac:dyDescent="0.2">
      <c r="AB1427" s="20"/>
    </row>
    <row r="1428" spans="28:28" x14ac:dyDescent="0.2">
      <c r="AB1428" s="20"/>
    </row>
    <row r="1429" spans="28:28" x14ac:dyDescent="0.2">
      <c r="AB1429" s="20"/>
    </row>
    <row r="1430" spans="28:28" x14ac:dyDescent="0.2">
      <c r="AB1430" s="20"/>
    </row>
    <row r="1431" spans="28:28" x14ac:dyDescent="0.2">
      <c r="AB1431" s="20"/>
    </row>
    <row r="1432" spans="28:28" x14ac:dyDescent="0.2">
      <c r="AB1432" s="20"/>
    </row>
    <row r="1433" spans="28:28" x14ac:dyDescent="0.2">
      <c r="AB1433" s="20"/>
    </row>
    <row r="1434" spans="28:28" x14ac:dyDescent="0.2">
      <c r="AB1434" s="20"/>
    </row>
    <row r="1435" spans="28:28" x14ac:dyDescent="0.2">
      <c r="AB1435" s="20"/>
    </row>
    <row r="1436" spans="28:28" x14ac:dyDescent="0.2">
      <c r="AB1436" s="20"/>
    </row>
    <row r="1437" spans="28:28" x14ac:dyDescent="0.2">
      <c r="AB1437" s="20"/>
    </row>
    <row r="1438" spans="28:28" x14ac:dyDescent="0.2">
      <c r="AB1438" s="20"/>
    </row>
    <row r="1439" spans="28:28" x14ac:dyDescent="0.2">
      <c r="AB1439" s="20"/>
    </row>
    <row r="1440" spans="28:28" x14ac:dyDescent="0.2">
      <c r="AB1440" s="20"/>
    </row>
    <row r="1441" spans="28:28" x14ac:dyDescent="0.2">
      <c r="AB1441" s="20"/>
    </row>
    <row r="1442" spans="28:28" x14ac:dyDescent="0.2">
      <c r="AB1442" s="20"/>
    </row>
    <row r="1443" spans="28:28" x14ac:dyDescent="0.2">
      <c r="AB1443" s="20"/>
    </row>
    <row r="1444" spans="28:28" x14ac:dyDescent="0.2">
      <c r="AB1444" s="20"/>
    </row>
    <row r="1445" spans="28:28" x14ac:dyDescent="0.2">
      <c r="AB1445" s="20"/>
    </row>
    <row r="1446" spans="28:28" x14ac:dyDescent="0.2">
      <c r="AB1446" s="20"/>
    </row>
    <row r="1447" spans="28:28" x14ac:dyDescent="0.2">
      <c r="AB1447" s="20"/>
    </row>
    <row r="1448" spans="28:28" x14ac:dyDescent="0.2">
      <c r="AB1448" s="20"/>
    </row>
    <row r="1449" spans="28:28" x14ac:dyDescent="0.2">
      <c r="AB1449" s="20"/>
    </row>
    <row r="1450" spans="28:28" x14ac:dyDescent="0.2">
      <c r="AB1450" s="20"/>
    </row>
    <row r="1451" spans="28:28" x14ac:dyDescent="0.2">
      <c r="AB1451" s="20"/>
    </row>
    <row r="1452" spans="28:28" x14ac:dyDescent="0.2">
      <c r="AB1452" s="20"/>
    </row>
    <row r="1453" spans="28:28" x14ac:dyDescent="0.2">
      <c r="AB1453" s="20"/>
    </row>
    <row r="1454" spans="28:28" x14ac:dyDescent="0.2">
      <c r="AB1454" s="20"/>
    </row>
    <row r="1455" spans="28:28" x14ac:dyDescent="0.2">
      <c r="AB1455" s="20"/>
    </row>
    <row r="1456" spans="28:28" x14ac:dyDescent="0.2">
      <c r="AB1456" s="20"/>
    </row>
    <row r="1457" spans="28:28" x14ac:dyDescent="0.2">
      <c r="AB1457" s="20"/>
    </row>
    <row r="1458" spans="28:28" x14ac:dyDescent="0.2">
      <c r="AB1458" s="20"/>
    </row>
    <row r="1459" spans="28:28" x14ac:dyDescent="0.2">
      <c r="AB1459" s="20"/>
    </row>
    <row r="1460" spans="28:28" x14ac:dyDescent="0.2">
      <c r="AB1460" s="20"/>
    </row>
    <row r="1461" spans="28:28" x14ac:dyDescent="0.2">
      <c r="AB1461" s="20"/>
    </row>
    <row r="1462" spans="28:28" x14ac:dyDescent="0.2">
      <c r="AB1462" s="20"/>
    </row>
    <row r="1463" spans="28:28" x14ac:dyDescent="0.2">
      <c r="AB1463" s="20"/>
    </row>
    <row r="1464" spans="28:28" x14ac:dyDescent="0.2">
      <c r="AB1464" s="20"/>
    </row>
    <row r="1465" spans="28:28" x14ac:dyDescent="0.2">
      <c r="AB1465" s="20"/>
    </row>
    <row r="1466" spans="28:28" x14ac:dyDescent="0.2">
      <c r="AB1466" s="20"/>
    </row>
    <row r="1467" spans="28:28" x14ac:dyDescent="0.2">
      <c r="AB1467" s="20"/>
    </row>
    <row r="1468" spans="28:28" x14ac:dyDescent="0.2">
      <c r="AB1468" s="20"/>
    </row>
    <row r="1469" spans="28:28" x14ac:dyDescent="0.2">
      <c r="AB1469" s="20"/>
    </row>
    <row r="1470" spans="28:28" x14ac:dyDescent="0.2">
      <c r="AB1470" s="20"/>
    </row>
    <row r="1471" spans="28:28" x14ac:dyDescent="0.2">
      <c r="AB1471" s="20"/>
    </row>
    <row r="1472" spans="28:28" x14ac:dyDescent="0.2">
      <c r="AB1472" s="20"/>
    </row>
    <row r="1473" spans="28:28" x14ac:dyDescent="0.2">
      <c r="AB1473" s="20"/>
    </row>
    <row r="1474" spans="28:28" x14ac:dyDescent="0.2">
      <c r="AB1474" s="20"/>
    </row>
    <row r="1475" spans="28:28" x14ac:dyDescent="0.2">
      <c r="AB1475" s="20"/>
    </row>
    <row r="1476" spans="28:28" x14ac:dyDescent="0.2">
      <c r="AB1476" s="20"/>
    </row>
    <row r="1477" spans="28:28" x14ac:dyDescent="0.2">
      <c r="AB1477" s="20"/>
    </row>
    <row r="1478" spans="28:28" x14ac:dyDescent="0.2">
      <c r="AB1478" s="20"/>
    </row>
    <row r="1479" spans="28:28" x14ac:dyDescent="0.2">
      <c r="AB1479" s="20"/>
    </row>
    <row r="1480" spans="28:28" x14ac:dyDescent="0.2">
      <c r="AB1480" s="20"/>
    </row>
    <row r="1481" spans="28:28" x14ac:dyDescent="0.2">
      <c r="AB1481" s="20"/>
    </row>
    <row r="1482" spans="28:28" x14ac:dyDescent="0.2">
      <c r="AB1482" s="20"/>
    </row>
    <row r="1483" spans="28:28" x14ac:dyDescent="0.2">
      <c r="AB1483" s="20"/>
    </row>
    <row r="1484" spans="28:28" x14ac:dyDescent="0.2">
      <c r="AB1484" s="20"/>
    </row>
    <row r="1485" spans="28:28" x14ac:dyDescent="0.2">
      <c r="AB1485" s="20"/>
    </row>
    <row r="1486" spans="28:28" x14ac:dyDescent="0.2">
      <c r="AB1486" s="20"/>
    </row>
    <row r="1487" spans="28:28" x14ac:dyDescent="0.2">
      <c r="AB1487" s="20"/>
    </row>
    <row r="1488" spans="28:28" x14ac:dyDescent="0.2">
      <c r="AB1488" s="20"/>
    </row>
    <row r="1489" spans="28:28" x14ac:dyDescent="0.2">
      <c r="AB1489" s="20"/>
    </row>
    <row r="1490" spans="28:28" x14ac:dyDescent="0.2">
      <c r="AB1490" s="20"/>
    </row>
    <row r="1491" spans="28:28" x14ac:dyDescent="0.2">
      <c r="AB1491" s="20"/>
    </row>
    <row r="1492" spans="28:28" x14ac:dyDescent="0.2">
      <c r="AB1492" s="20"/>
    </row>
    <row r="1493" spans="28:28" x14ac:dyDescent="0.2">
      <c r="AB1493" s="20"/>
    </row>
    <row r="1494" spans="28:28" x14ac:dyDescent="0.2">
      <c r="AB1494" s="20"/>
    </row>
    <row r="1495" spans="28:28" x14ac:dyDescent="0.2">
      <c r="AB1495" s="20"/>
    </row>
    <row r="1496" spans="28:28" x14ac:dyDescent="0.2">
      <c r="AB1496" s="20"/>
    </row>
    <row r="1497" spans="28:28" x14ac:dyDescent="0.2">
      <c r="AB1497" s="20"/>
    </row>
    <row r="1498" spans="28:28" x14ac:dyDescent="0.2">
      <c r="AB1498" s="20"/>
    </row>
    <row r="1499" spans="28:28" x14ac:dyDescent="0.2">
      <c r="AB1499" s="20"/>
    </row>
    <row r="1500" spans="28:28" x14ac:dyDescent="0.2">
      <c r="AB1500" s="20"/>
    </row>
    <row r="1501" spans="28:28" x14ac:dyDescent="0.2">
      <c r="AB1501" s="20"/>
    </row>
    <row r="1502" spans="28:28" x14ac:dyDescent="0.2">
      <c r="AB1502" s="20"/>
    </row>
    <row r="1503" spans="28:28" x14ac:dyDescent="0.2">
      <c r="AB1503" s="20"/>
    </row>
    <row r="1504" spans="28:28" x14ac:dyDescent="0.2">
      <c r="AB1504" s="20"/>
    </row>
    <row r="1505" spans="28:28" x14ac:dyDescent="0.2">
      <c r="AB1505" s="20"/>
    </row>
    <row r="1506" spans="28:28" x14ac:dyDescent="0.2">
      <c r="AB1506" s="20"/>
    </row>
    <row r="1507" spans="28:28" x14ac:dyDescent="0.2">
      <c r="AB1507" s="20"/>
    </row>
    <row r="1508" spans="28:28" x14ac:dyDescent="0.2">
      <c r="AB1508" s="20"/>
    </row>
    <row r="1509" spans="28:28" x14ac:dyDescent="0.2">
      <c r="AB1509" s="20"/>
    </row>
    <row r="1510" spans="28:28" x14ac:dyDescent="0.2">
      <c r="AB1510" s="20"/>
    </row>
    <row r="1511" spans="28:28" x14ac:dyDescent="0.2">
      <c r="AB1511" s="20"/>
    </row>
    <row r="1512" spans="28:28" x14ac:dyDescent="0.2">
      <c r="AB1512" s="20"/>
    </row>
    <row r="1513" spans="28:28" x14ac:dyDescent="0.2">
      <c r="AB1513" s="20"/>
    </row>
    <row r="1514" spans="28:28" x14ac:dyDescent="0.2">
      <c r="AB1514" s="20"/>
    </row>
    <row r="1515" spans="28:28" x14ac:dyDescent="0.2">
      <c r="AB1515" s="20"/>
    </row>
    <row r="1516" spans="28:28" x14ac:dyDescent="0.2">
      <c r="AB1516" s="20"/>
    </row>
    <row r="1517" spans="28:28" x14ac:dyDescent="0.2">
      <c r="AB1517" s="20"/>
    </row>
    <row r="1518" spans="28:28" x14ac:dyDescent="0.2">
      <c r="AB1518" s="20"/>
    </row>
    <row r="1519" spans="28:28" x14ac:dyDescent="0.2">
      <c r="AB1519" s="20"/>
    </row>
    <row r="1520" spans="28:28" x14ac:dyDescent="0.2">
      <c r="AB1520" s="20"/>
    </row>
    <row r="1521" spans="28:28" x14ac:dyDescent="0.2">
      <c r="AB1521" s="20"/>
    </row>
    <row r="1522" spans="28:28" x14ac:dyDescent="0.2">
      <c r="AB1522" s="20"/>
    </row>
    <row r="1523" spans="28:28" x14ac:dyDescent="0.2">
      <c r="AB1523" s="20"/>
    </row>
    <row r="1524" spans="28:28" x14ac:dyDescent="0.2">
      <c r="AB1524" s="20"/>
    </row>
    <row r="1525" spans="28:28" x14ac:dyDescent="0.2">
      <c r="AB1525" s="20"/>
    </row>
    <row r="1526" spans="28:28" x14ac:dyDescent="0.2">
      <c r="AB1526" s="20"/>
    </row>
    <row r="1527" spans="28:28" x14ac:dyDescent="0.2">
      <c r="AB1527" s="20"/>
    </row>
    <row r="1528" spans="28:28" x14ac:dyDescent="0.2">
      <c r="AB1528" s="20"/>
    </row>
    <row r="1529" spans="28:28" x14ac:dyDescent="0.2">
      <c r="AB1529" s="20"/>
    </row>
    <row r="1530" spans="28:28" x14ac:dyDescent="0.2">
      <c r="AB1530" s="20"/>
    </row>
    <row r="1531" spans="28:28" x14ac:dyDescent="0.2">
      <c r="AB1531" s="20"/>
    </row>
    <row r="1532" spans="28:28" x14ac:dyDescent="0.2">
      <c r="AB1532" s="20"/>
    </row>
    <row r="1533" spans="28:28" x14ac:dyDescent="0.2">
      <c r="AB1533" s="20"/>
    </row>
    <row r="1534" spans="28:28" x14ac:dyDescent="0.2">
      <c r="AB1534" s="20"/>
    </row>
    <row r="1535" spans="28:28" x14ac:dyDescent="0.2">
      <c r="AB1535" s="20"/>
    </row>
    <row r="1536" spans="28:28" x14ac:dyDescent="0.2">
      <c r="AB1536" s="20"/>
    </row>
    <row r="1537" spans="28:28" x14ac:dyDescent="0.2">
      <c r="AB1537" s="20"/>
    </row>
    <row r="1538" spans="28:28" x14ac:dyDescent="0.2">
      <c r="AB1538" s="20"/>
    </row>
    <row r="1539" spans="28:28" x14ac:dyDescent="0.2">
      <c r="AB1539" s="20"/>
    </row>
    <row r="1540" spans="28:28" x14ac:dyDescent="0.2">
      <c r="AB1540" s="20"/>
    </row>
    <row r="1541" spans="28:28" x14ac:dyDescent="0.2">
      <c r="AB1541" s="20"/>
    </row>
    <row r="1542" spans="28:28" x14ac:dyDescent="0.2">
      <c r="AB1542" s="20"/>
    </row>
    <row r="1543" spans="28:28" x14ac:dyDescent="0.2">
      <c r="AB1543" s="20"/>
    </row>
    <row r="1544" spans="28:28" x14ac:dyDescent="0.2">
      <c r="AB1544" s="20"/>
    </row>
    <row r="1545" spans="28:28" x14ac:dyDescent="0.2">
      <c r="AB1545" s="20"/>
    </row>
    <row r="1546" spans="28:28" x14ac:dyDescent="0.2">
      <c r="AB1546" s="20"/>
    </row>
    <row r="1547" spans="28:28" x14ac:dyDescent="0.2">
      <c r="AB1547" s="20"/>
    </row>
    <row r="1548" spans="28:28" x14ac:dyDescent="0.2">
      <c r="AB1548" s="20"/>
    </row>
    <row r="1549" spans="28:28" x14ac:dyDescent="0.2">
      <c r="AB1549" s="20"/>
    </row>
    <row r="1550" spans="28:28" x14ac:dyDescent="0.2">
      <c r="AB1550" s="20"/>
    </row>
    <row r="1551" spans="28:28" x14ac:dyDescent="0.2">
      <c r="AB1551" s="20"/>
    </row>
    <row r="1552" spans="28:28" x14ac:dyDescent="0.2">
      <c r="AB1552" s="20"/>
    </row>
    <row r="1553" spans="28:28" x14ac:dyDescent="0.2">
      <c r="AB1553" s="20"/>
    </row>
    <row r="1554" spans="28:28" x14ac:dyDescent="0.2">
      <c r="AB1554" s="20"/>
    </row>
    <row r="1555" spans="28:28" x14ac:dyDescent="0.2">
      <c r="AB1555" s="20"/>
    </row>
    <row r="1556" spans="28:28" x14ac:dyDescent="0.2">
      <c r="AB1556" s="20"/>
    </row>
    <row r="1557" spans="28:28" x14ac:dyDescent="0.2">
      <c r="AB1557" s="20"/>
    </row>
    <row r="1558" spans="28:28" x14ac:dyDescent="0.2">
      <c r="AB1558" s="20"/>
    </row>
    <row r="1559" spans="28:28" x14ac:dyDescent="0.2">
      <c r="AB1559" s="20"/>
    </row>
    <row r="1560" spans="28:28" x14ac:dyDescent="0.2">
      <c r="AB1560" s="20"/>
    </row>
    <row r="1561" spans="28:28" x14ac:dyDescent="0.2">
      <c r="AB1561" s="20"/>
    </row>
    <row r="1562" spans="28:28" x14ac:dyDescent="0.2">
      <c r="AB1562" s="20"/>
    </row>
    <row r="1563" spans="28:28" x14ac:dyDescent="0.2">
      <c r="AB1563" s="20"/>
    </row>
    <row r="1564" spans="28:28" x14ac:dyDescent="0.2">
      <c r="AB1564" s="20"/>
    </row>
    <row r="1565" spans="28:28" x14ac:dyDescent="0.2">
      <c r="AB1565" s="20"/>
    </row>
    <row r="1566" spans="28:28" x14ac:dyDescent="0.2">
      <c r="AB1566" s="20"/>
    </row>
    <row r="1567" spans="28:28" x14ac:dyDescent="0.2">
      <c r="AB1567" s="20"/>
    </row>
    <row r="1568" spans="28:28" x14ac:dyDescent="0.2">
      <c r="AB1568" s="20"/>
    </row>
    <row r="1569" spans="28:28" x14ac:dyDescent="0.2">
      <c r="AB1569" s="20"/>
    </row>
    <row r="1570" spans="28:28" x14ac:dyDescent="0.2">
      <c r="AB1570" s="20"/>
    </row>
    <row r="1571" spans="28:28" x14ac:dyDescent="0.2">
      <c r="AB1571" s="20"/>
    </row>
    <row r="1572" spans="28:28" x14ac:dyDescent="0.2">
      <c r="AB1572" s="20"/>
    </row>
    <row r="1573" spans="28:28" x14ac:dyDescent="0.2">
      <c r="AB1573" s="20"/>
    </row>
    <row r="1574" spans="28:28" x14ac:dyDescent="0.2">
      <c r="AB1574" s="20"/>
    </row>
    <row r="1575" spans="28:28" x14ac:dyDescent="0.2">
      <c r="AB1575" s="20"/>
    </row>
    <row r="1576" spans="28:28" x14ac:dyDescent="0.2">
      <c r="AB1576" s="20"/>
    </row>
    <row r="1577" spans="28:28" x14ac:dyDescent="0.2">
      <c r="AB1577" s="20"/>
    </row>
    <row r="1578" spans="28:28" x14ac:dyDescent="0.2">
      <c r="AB1578" s="20"/>
    </row>
    <row r="1579" spans="28:28" x14ac:dyDescent="0.2">
      <c r="AB1579" s="20"/>
    </row>
    <row r="1580" spans="28:28" x14ac:dyDescent="0.2">
      <c r="AB1580" s="20"/>
    </row>
    <row r="1581" spans="28:28" x14ac:dyDescent="0.2">
      <c r="AB1581" s="20"/>
    </row>
    <row r="1582" spans="28:28" x14ac:dyDescent="0.2">
      <c r="AB1582" s="20"/>
    </row>
    <row r="1583" spans="28:28" x14ac:dyDescent="0.2">
      <c r="AB1583" s="20"/>
    </row>
    <row r="1584" spans="28:28" x14ac:dyDescent="0.2">
      <c r="AB1584" s="20"/>
    </row>
    <row r="1585" spans="28:28" x14ac:dyDescent="0.2">
      <c r="AB1585" s="20"/>
    </row>
    <row r="1586" spans="28:28" x14ac:dyDescent="0.2">
      <c r="AB1586" s="20"/>
    </row>
    <row r="1587" spans="28:28" x14ac:dyDescent="0.2">
      <c r="AB1587" s="20"/>
    </row>
    <row r="1588" spans="28:28" x14ac:dyDescent="0.2">
      <c r="AB1588" s="20"/>
    </row>
    <row r="1589" spans="28:28" x14ac:dyDescent="0.2">
      <c r="AB1589" s="20"/>
    </row>
    <row r="1590" spans="28:28" x14ac:dyDescent="0.2">
      <c r="AB1590" s="20"/>
    </row>
    <row r="1591" spans="28:28" x14ac:dyDescent="0.2">
      <c r="AB1591" s="20"/>
    </row>
    <row r="1592" spans="28:28" x14ac:dyDescent="0.2">
      <c r="AB1592" s="20"/>
    </row>
    <row r="1593" spans="28:28" x14ac:dyDescent="0.2">
      <c r="AB1593" s="20"/>
    </row>
    <row r="1594" spans="28:28" x14ac:dyDescent="0.2">
      <c r="AB1594" s="20"/>
    </row>
    <row r="1595" spans="28:28" x14ac:dyDescent="0.2">
      <c r="AB1595" s="20"/>
    </row>
    <row r="1596" spans="28:28" x14ac:dyDescent="0.2">
      <c r="AB1596" s="20"/>
    </row>
    <row r="1597" spans="28:28" x14ac:dyDescent="0.2">
      <c r="AB1597" s="20"/>
    </row>
    <row r="1598" spans="28:28" x14ac:dyDescent="0.2">
      <c r="AB1598" s="20"/>
    </row>
    <row r="1599" spans="28:28" x14ac:dyDescent="0.2">
      <c r="AB1599" s="20"/>
    </row>
    <row r="1600" spans="28:28" x14ac:dyDescent="0.2">
      <c r="AB1600" s="20"/>
    </row>
    <row r="1601" spans="28:28" x14ac:dyDescent="0.2">
      <c r="AB1601" s="20"/>
    </row>
    <row r="1602" spans="28:28" x14ac:dyDescent="0.2">
      <c r="AB1602" s="20"/>
    </row>
  </sheetData>
  <mergeCells count="22">
    <mergeCell ref="C129:T130"/>
    <mergeCell ref="A1:S1"/>
    <mergeCell ref="A7:B7"/>
    <mergeCell ref="A16:B16"/>
    <mergeCell ref="A23:B23"/>
    <mergeCell ref="Q4:T4"/>
    <mergeCell ref="A45:B45"/>
    <mergeCell ref="J4:L4"/>
    <mergeCell ref="A69:B69"/>
    <mergeCell ref="M4:O4"/>
    <mergeCell ref="A32:B32"/>
    <mergeCell ref="A36:B36"/>
    <mergeCell ref="A56:B56"/>
    <mergeCell ref="G4:I4"/>
    <mergeCell ref="C121:T121"/>
    <mergeCell ref="A87:B87"/>
    <mergeCell ref="A96:B96"/>
    <mergeCell ref="A104:B104"/>
    <mergeCell ref="G3:O3"/>
    <mergeCell ref="A63:B63"/>
    <mergeCell ref="A49:B49"/>
    <mergeCell ref="C4:E4"/>
  </mergeCells>
  <phoneticPr fontId="2" type="noConversion"/>
  <dataValidations count="1">
    <dataValidation type="list" allowBlank="1" showInputMessage="1" showErrorMessage="1" sqref="T3">
      <formula1>$U$1:$U$9</formula1>
    </dataValidation>
  </dataValidations>
  <printOptions horizontalCentered="1"/>
  <pageMargins left="0.24" right="0.24" top="0.31" bottom="0.48" header="0.24" footer="0.24"/>
  <pageSetup paperSize="3" scale="61" pageOrder="overThenDown" orientation="portrait" r:id="rId1"/>
  <headerFooter alignWithMargins="0">
    <oddFooter>&amp;L&amp;8   Version
 10.30.2017
&amp;C&amp;8&amp;A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07"/>
  <sheetViews>
    <sheetView workbookViewId="0">
      <selection activeCell="C5" sqref="C4:C5"/>
    </sheetView>
  </sheetViews>
  <sheetFormatPr defaultRowHeight="12.75" x14ac:dyDescent="0.2"/>
  <cols>
    <col min="1" max="1" width="24.7109375" customWidth="1"/>
  </cols>
  <sheetData>
    <row r="1" spans="1:3" x14ac:dyDescent="0.2">
      <c r="A1" t="s">
        <v>175</v>
      </c>
      <c r="B1" s="10">
        <f>'High School Space Summary'!S102</f>
        <v>0</v>
      </c>
      <c r="C1" s="10"/>
    </row>
    <row r="2" spans="1:3" x14ac:dyDescent="0.2">
      <c r="A2" t="s">
        <v>176</v>
      </c>
      <c r="B2" s="5" t="e">
        <f>LOOKUP(B1,A6:A1407,B6:B1407)</f>
        <v>#N/A</v>
      </c>
      <c r="C2" s="5"/>
    </row>
    <row r="3" spans="1:3" x14ac:dyDescent="0.2">
      <c r="B3" s="5"/>
      <c r="C3" s="5"/>
    </row>
    <row r="4" spans="1:3" x14ac:dyDescent="0.2">
      <c r="B4" s="12"/>
      <c r="C4" s="10"/>
    </row>
    <row r="5" spans="1:3" x14ac:dyDescent="0.2">
      <c r="B5" s="12"/>
      <c r="C5" s="12"/>
    </row>
    <row r="6" spans="1:3" x14ac:dyDescent="0.2">
      <c r="A6">
        <v>1</v>
      </c>
      <c r="B6" s="10">
        <v>226</v>
      </c>
      <c r="C6" s="10"/>
    </row>
    <row r="7" spans="1:3" x14ac:dyDescent="0.2">
      <c r="A7">
        <v>600</v>
      </c>
      <c r="B7" s="10">
        <v>226</v>
      </c>
      <c r="C7" s="10"/>
    </row>
    <row r="8" spans="1:3" x14ac:dyDescent="0.2">
      <c r="A8">
        <v>601</v>
      </c>
      <c r="B8" s="20">
        <v>226</v>
      </c>
      <c r="C8" s="20"/>
    </row>
    <row r="9" spans="1:3" x14ac:dyDescent="0.2">
      <c r="A9">
        <v>602</v>
      </c>
      <c r="B9" s="10">
        <v>226</v>
      </c>
      <c r="C9" s="10"/>
    </row>
    <row r="10" spans="1:3" x14ac:dyDescent="0.2">
      <c r="A10">
        <v>603</v>
      </c>
      <c r="B10" s="10">
        <v>226</v>
      </c>
      <c r="C10" s="10"/>
    </row>
    <row r="11" spans="1:3" x14ac:dyDescent="0.2">
      <c r="A11">
        <v>604</v>
      </c>
      <c r="B11" s="10">
        <v>226</v>
      </c>
      <c r="C11" s="10"/>
    </row>
    <row r="12" spans="1:3" x14ac:dyDescent="0.2">
      <c r="A12">
        <v>605</v>
      </c>
      <c r="B12" s="99">
        <v>226</v>
      </c>
      <c r="C12" s="99"/>
    </row>
    <row r="13" spans="1:3" x14ac:dyDescent="0.2">
      <c r="A13">
        <v>606</v>
      </c>
      <c r="B13" s="99">
        <v>226</v>
      </c>
      <c r="C13" s="99"/>
    </row>
    <row r="14" spans="1:3" x14ac:dyDescent="0.2">
      <c r="A14">
        <v>607</v>
      </c>
      <c r="B14" s="99">
        <v>226</v>
      </c>
      <c r="C14" s="99"/>
    </row>
    <row r="15" spans="1:3" x14ac:dyDescent="0.2">
      <c r="A15">
        <v>608</v>
      </c>
      <c r="B15" s="99">
        <v>226</v>
      </c>
      <c r="C15" s="99"/>
    </row>
    <row r="16" spans="1:3" x14ac:dyDescent="0.2">
      <c r="A16">
        <v>609</v>
      </c>
      <c r="B16" s="99">
        <v>226</v>
      </c>
      <c r="C16" s="99"/>
    </row>
    <row r="17" spans="1:3" x14ac:dyDescent="0.2">
      <c r="A17">
        <v>610</v>
      </c>
      <c r="B17" s="20">
        <v>226</v>
      </c>
      <c r="C17" s="20"/>
    </row>
    <row r="18" spans="1:3" x14ac:dyDescent="0.2">
      <c r="A18">
        <v>611</v>
      </c>
      <c r="B18" s="10">
        <v>226</v>
      </c>
      <c r="C18" s="10"/>
    </row>
    <row r="19" spans="1:3" x14ac:dyDescent="0.2">
      <c r="A19">
        <v>612</v>
      </c>
      <c r="B19" s="10">
        <v>226</v>
      </c>
      <c r="C19" s="10"/>
    </row>
    <row r="20" spans="1:3" x14ac:dyDescent="0.2">
      <c r="A20">
        <v>613</v>
      </c>
      <c r="B20" s="99">
        <v>226</v>
      </c>
      <c r="C20" s="99"/>
    </row>
    <row r="21" spans="1:3" x14ac:dyDescent="0.2">
      <c r="A21">
        <v>614</v>
      </c>
      <c r="B21" s="99">
        <v>226</v>
      </c>
      <c r="C21" s="99"/>
    </row>
    <row r="22" spans="1:3" x14ac:dyDescent="0.2">
      <c r="A22">
        <v>615</v>
      </c>
      <c r="B22" s="99">
        <v>226</v>
      </c>
      <c r="C22" s="99"/>
    </row>
    <row r="23" spans="1:3" x14ac:dyDescent="0.2">
      <c r="A23">
        <v>616</v>
      </c>
      <c r="B23" s="99">
        <v>226</v>
      </c>
      <c r="C23" s="99"/>
    </row>
    <row r="24" spans="1:3" x14ac:dyDescent="0.2">
      <c r="A24">
        <v>617</v>
      </c>
      <c r="B24" s="99">
        <v>226</v>
      </c>
      <c r="C24" s="99"/>
    </row>
    <row r="25" spans="1:3" x14ac:dyDescent="0.2">
      <c r="A25">
        <v>618</v>
      </c>
      <c r="B25" s="99">
        <v>226</v>
      </c>
      <c r="C25" s="99"/>
    </row>
    <row r="26" spans="1:3" x14ac:dyDescent="0.2">
      <c r="A26">
        <v>619</v>
      </c>
      <c r="B26" s="99">
        <v>226</v>
      </c>
      <c r="C26" s="99"/>
    </row>
    <row r="27" spans="1:3" x14ac:dyDescent="0.2">
      <c r="A27">
        <v>620</v>
      </c>
      <c r="B27" s="99">
        <v>226</v>
      </c>
      <c r="C27" s="99"/>
    </row>
    <row r="28" spans="1:3" x14ac:dyDescent="0.2">
      <c r="A28">
        <v>621</v>
      </c>
      <c r="B28" s="99">
        <v>226</v>
      </c>
      <c r="C28" s="99"/>
    </row>
    <row r="29" spans="1:3" x14ac:dyDescent="0.2">
      <c r="A29">
        <v>622</v>
      </c>
      <c r="B29" s="99">
        <v>226</v>
      </c>
      <c r="C29" s="99"/>
    </row>
    <row r="30" spans="1:3" x14ac:dyDescent="0.2">
      <c r="A30">
        <v>623</v>
      </c>
      <c r="B30" s="99">
        <v>226</v>
      </c>
      <c r="C30" s="99"/>
    </row>
    <row r="31" spans="1:3" x14ac:dyDescent="0.2">
      <c r="A31">
        <v>624</v>
      </c>
      <c r="B31" s="99">
        <v>226</v>
      </c>
      <c r="C31" s="99"/>
    </row>
    <row r="32" spans="1:3" x14ac:dyDescent="0.2">
      <c r="A32">
        <v>625</v>
      </c>
      <c r="B32" s="99">
        <v>226</v>
      </c>
      <c r="C32" s="99"/>
    </row>
    <row r="33" spans="1:3" x14ac:dyDescent="0.2">
      <c r="A33">
        <v>626</v>
      </c>
      <c r="B33" s="99">
        <v>226</v>
      </c>
      <c r="C33" s="99"/>
    </row>
    <row r="34" spans="1:3" x14ac:dyDescent="0.2">
      <c r="A34">
        <v>627</v>
      </c>
      <c r="B34" s="99">
        <v>226</v>
      </c>
      <c r="C34" s="99"/>
    </row>
    <row r="35" spans="1:3" x14ac:dyDescent="0.2">
      <c r="A35">
        <v>628</v>
      </c>
      <c r="B35" s="99">
        <v>226</v>
      </c>
      <c r="C35" s="99"/>
    </row>
    <row r="36" spans="1:3" x14ac:dyDescent="0.2">
      <c r="A36">
        <v>629</v>
      </c>
      <c r="B36" s="99">
        <v>226</v>
      </c>
      <c r="C36" s="99"/>
    </row>
    <row r="37" spans="1:3" x14ac:dyDescent="0.2">
      <c r="A37">
        <v>630</v>
      </c>
      <c r="B37" s="99">
        <v>226</v>
      </c>
      <c r="C37" s="99"/>
    </row>
    <row r="38" spans="1:3" x14ac:dyDescent="0.2">
      <c r="A38">
        <v>631</v>
      </c>
      <c r="B38" s="10">
        <v>226</v>
      </c>
      <c r="C38" s="10"/>
    </row>
    <row r="39" spans="1:3" x14ac:dyDescent="0.2">
      <c r="A39">
        <v>632</v>
      </c>
      <c r="B39" s="10">
        <v>226</v>
      </c>
      <c r="C39" s="10"/>
    </row>
    <row r="40" spans="1:3" x14ac:dyDescent="0.2">
      <c r="A40">
        <v>633</v>
      </c>
      <c r="B40" s="10">
        <v>226</v>
      </c>
      <c r="C40" s="10"/>
    </row>
    <row r="41" spans="1:3" x14ac:dyDescent="0.2">
      <c r="A41">
        <v>634</v>
      </c>
      <c r="B41" s="10">
        <v>226</v>
      </c>
      <c r="C41" s="10"/>
    </row>
    <row r="42" spans="1:3" x14ac:dyDescent="0.2">
      <c r="A42">
        <v>635</v>
      </c>
      <c r="B42" s="10">
        <v>226</v>
      </c>
      <c r="C42" s="10"/>
    </row>
    <row r="43" spans="1:3" x14ac:dyDescent="0.2">
      <c r="A43">
        <v>636</v>
      </c>
      <c r="B43" s="10">
        <v>226</v>
      </c>
      <c r="C43" s="10"/>
    </row>
    <row r="44" spans="1:3" x14ac:dyDescent="0.2">
      <c r="A44">
        <v>637</v>
      </c>
      <c r="B44" s="10">
        <v>226</v>
      </c>
      <c r="C44" s="10"/>
    </row>
    <row r="45" spans="1:3" x14ac:dyDescent="0.2">
      <c r="A45">
        <v>638</v>
      </c>
      <c r="B45" s="10">
        <v>226</v>
      </c>
      <c r="C45" s="10"/>
    </row>
    <row r="46" spans="1:3" x14ac:dyDescent="0.2">
      <c r="A46">
        <v>639</v>
      </c>
      <c r="B46" s="99">
        <v>226</v>
      </c>
      <c r="C46" s="99"/>
    </row>
    <row r="47" spans="1:3" x14ac:dyDescent="0.2">
      <c r="A47">
        <v>640</v>
      </c>
      <c r="B47" s="99">
        <v>222</v>
      </c>
      <c r="C47" s="99"/>
    </row>
    <row r="48" spans="1:3" x14ac:dyDescent="0.2">
      <c r="A48">
        <v>641</v>
      </c>
      <c r="B48" s="99">
        <v>222</v>
      </c>
      <c r="C48" s="99"/>
    </row>
    <row r="49" spans="1:3" x14ac:dyDescent="0.2">
      <c r="A49">
        <v>642</v>
      </c>
      <c r="B49" s="99">
        <v>222</v>
      </c>
      <c r="C49" s="99"/>
    </row>
    <row r="50" spans="1:3" x14ac:dyDescent="0.2">
      <c r="A50">
        <v>643</v>
      </c>
      <c r="B50" s="99">
        <v>222</v>
      </c>
      <c r="C50" s="99"/>
    </row>
    <row r="51" spans="1:3" x14ac:dyDescent="0.2">
      <c r="A51">
        <v>644</v>
      </c>
      <c r="B51" s="99">
        <v>222</v>
      </c>
      <c r="C51" s="99"/>
    </row>
    <row r="52" spans="1:3" x14ac:dyDescent="0.2">
      <c r="A52">
        <v>645</v>
      </c>
      <c r="B52" s="99">
        <v>222</v>
      </c>
      <c r="C52" s="99"/>
    </row>
    <row r="53" spans="1:3" x14ac:dyDescent="0.2">
      <c r="A53">
        <v>646</v>
      </c>
      <c r="B53" s="99">
        <v>222</v>
      </c>
      <c r="C53" s="99"/>
    </row>
    <row r="54" spans="1:3" x14ac:dyDescent="0.2">
      <c r="A54">
        <v>647</v>
      </c>
      <c r="B54" s="99">
        <v>222</v>
      </c>
      <c r="C54" s="99"/>
    </row>
    <row r="55" spans="1:3" x14ac:dyDescent="0.2">
      <c r="A55">
        <v>648</v>
      </c>
      <c r="B55" s="99">
        <v>222</v>
      </c>
      <c r="C55" s="99"/>
    </row>
    <row r="56" spans="1:3" x14ac:dyDescent="0.2">
      <c r="A56">
        <v>649</v>
      </c>
      <c r="B56" s="99">
        <v>222</v>
      </c>
      <c r="C56" s="99"/>
    </row>
    <row r="57" spans="1:3" x14ac:dyDescent="0.2">
      <c r="A57">
        <v>650</v>
      </c>
      <c r="B57" s="99">
        <v>222</v>
      </c>
      <c r="C57" s="99"/>
    </row>
    <row r="58" spans="1:3" x14ac:dyDescent="0.2">
      <c r="A58">
        <v>651</v>
      </c>
      <c r="B58" s="99">
        <v>222</v>
      </c>
      <c r="C58" s="99"/>
    </row>
    <row r="59" spans="1:3" x14ac:dyDescent="0.2">
      <c r="A59">
        <v>652</v>
      </c>
      <c r="B59" s="10">
        <v>222</v>
      </c>
      <c r="C59" s="10"/>
    </row>
    <row r="60" spans="1:3" x14ac:dyDescent="0.2">
      <c r="A60">
        <v>653</v>
      </c>
      <c r="B60" s="10">
        <v>222</v>
      </c>
      <c r="C60" s="10"/>
    </row>
    <row r="61" spans="1:3" x14ac:dyDescent="0.2">
      <c r="A61">
        <v>654</v>
      </c>
      <c r="B61" s="10">
        <v>222</v>
      </c>
      <c r="C61" s="10"/>
    </row>
    <row r="62" spans="1:3" x14ac:dyDescent="0.2">
      <c r="A62">
        <v>655</v>
      </c>
      <c r="B62" s="10">
        <v>222</v>
      </c>
      <c r="C62" s="10"/>
    </row>
    <row r="63" spans="1:3" x14ac:dyDescent="0.2">
      <c r="A63">
        <v>656</v>
      </c>
      <c r="B63" s="10">
        <v>222</v>
      </c>
      <c r="C63" s="10"/>
    </row>
    <row r="64" spans="1:3" x14ac:dyDescent="0.2">
      <c r="A64">
        <v>657</v>
      </c>
      <c r="B64" s="10">
        <v>222</v>
      </c>
      <c r="C64" s="10"/>
    </row>
    <row r="65" spans="1:3" x14ac:dyDescent="0.2">
      <c r="A65">
        <v>658</v>
      </c>
      <c r="B65" s="10">
        <v>222</v>
      </c>
      <c r="C65" s="10"/>
    </row>
    <row r="66" spans="1:3" x14ac:dyDescent="0.2">
      <c r="A66">
        <v>659</v>
      </c>
      <c r="B66" s="10">
        <v>222</v>
      </c>
      <c r="C66" s="10"/>
    </row>
    <row r="67" spans="1:3" x14ac:dyDescent="0.2">
      <c r="A67">
        <v>660</v>
      </c>
      <c r="B67" s="10">
        <v>219</v>
      </c>
      <c r="C67" s="10"/>
    </row>
    <row r="68" spans="1:3" x14ac:dyDescent="0.2">
      <c r="A68">
        <v>661</v>
      </c>
      <c r="B68" s="10">
        <v>219</v>
      </c>
      <c r="C68" s="10"/>
    </row>
    <row r="69" spans="1:3" x14ac:dyDescent="0.2">
      <c r="A69">
        <v>662</v>
      </c>
      <c r="B69" s="10">
        <v>219</v>
      </c>
      <c r="C69" s="10"/>
    </row>
    <row r="70" spans="1:3" x14ac:dyDescent="0.2">
      <c r="A70">
        <v>663</v>
      </c>
      <c r="B70" s="10">
        <v>219</v>
      </c>
      <c r="C70" s="10"/>
    </row>
    <row r="71" spans="1:3" x14ac:dyDescent="0.2">
      <c r="A71">
        <v>664</v>
      </c>
      <c r="B71" s="10">
        <v>219</v>
      </c>
      <c r="C71" s="10"/>
    </row>
    <row r="72" spans="1:3" x14ac:dyDescent="0.2">
      <c r="A72">
        <v>665</v>
      </c>
      <c r="B72" s="10">
        <v>219</v>
      </c>
      <c r="C72" s="10"/>
    </row>
    <row r="73" spans="1:3" x14ac:dyDescent="0.2">
      <c r="A73">
        <v>666</v>
      </c>
      <c r="B73" s="10">
        <v>219</v>
      </c>
      <c r="C73" s="10"/>
    </row>
    <row r="74" spans="1:3" x14ac:dyDescent="0.2">
      <c r="A74">
        <v>667</v>
      </c>
      <c r="B74" s="10">
        <v>219</v>
      </c>
      <c r="C74" s="10"/>
    </row>
    <row r="75" spans="1:3" x14ac:dyDescent="0.2">
      <c r="A75">
        <v>668</v>
      </c>
      <c r="B75" s="10">
        <v>219</v>
      </c>
      <c r="C75" s="10"/>
    </row>
    <row r="76" spans="1:3" x14ac:dyDescent="0.2">
      <c r="A76">
        <v>669</v>
      </c>
      <c r="B76" s="10">
        <v>219</v>
      </c>
      <c r="C76" s="10"/>
    </row>
    <row r="77" spans="1:3" x14ac:dyDescent="0.2">
      <c r="A77">
        <v>670</v>
      </c>
      <c r="B77" s="10">
        <v>219</v>
      </c>
      <c r="C77" s="10"/>
    </row>
    <row r="78" spans="1:3" x14ac:dyDescent="0.2">
      <c r="A78">
        <v>671</v>
      </c>
      <c r="B78" s="10">
        <v>219</v>
      </c>
      <c r="C78" s="10"/>
    </row>
    <row r="79" spans="1:3" x14ac:dyDescent="0.2">
      <c r="A79">
        <v>672</v>
      </c>
      <c r="B79" s="10">
        <v>219</v>
      </c>
      <c r="C79" s="10"/>
    </row>
    <row r="80" spans="1:3" x14ac:dyDescent="0.2">
      <c r="A80">
        <v>673</v>
      </c>
      <c r="B80" s="10">
        <v>219</v>
      </c>
      <c r="C80" s="10"/>
    </row>
    <row r="81" spans="1:3" x14ac:dyDescent="0.2">
      <c r="A81">
        <v>674</v>
      </c>
      <c r="B81" s="10">
        <v>219</v>
      </c>
      <c r="C81" s="10"/>
    </row>
    <row r="82" spans="1:3" x14ac:dyDescent="0.2">
      <c r="A82">
        <v>675</v>
      </c>
      <c r="B82" s="10">
        <v>219</v>
      </c>
      <c r="C82" s="10"/>
    </row>
    <row r="83" spans="1:3" x14ac:dyDescent="0.2">
      <c r="A83">
        <v>676</v>
      </c>
      <c r="B83" s="10">
        <v>219</v>
      </c>
      <c r="C83" s="10"/>
    </row>
    <row r="84" spans="1:3" x14ac:dyDescent="0.2">
      <c r="A84">
        <v>677</v>
      </c>
      <c r="B84" s="10">
        <v>219</v>
      </c>
      <c r="C84" s="10"/>
    </row>
    <row r="85" spans="1:3" x14ac:dyDescent="0.2">
      <c r="A85">
        <v>678</v>
      </c>
      <c r="B85" s="10">
        <v>219</v>
      </c>
      <c r="C85" s="10"/>
    </row>
    <row r="86" spans="1:3" x14ac:dyDescent="0.2">
      <c r="A86">
        <v>679</v>
      </c>
      <c r="B86" s="10">
        <v>219</v>
      </c>
      <c r="C86" s="10"/>
    </row>
    <row r="87" spans="1:3" x14ac:dyDescent="0.2">
      <c r="A87">
        <v>680</v>
      </c>
      <c r="B87" s="10">
        <v>216</v>
      </c>
      <c r="C87" s="10"/>
    </row>
    <row r="88" spans="1:3" x14ac:dyDescent="0.2">
      <c r="A88">
        <v>681</v>
      </c>
      <c r="B88" s="99">
        <v>216</v>
      </c>
      <c r="C88" s="99"/>
    </row>
    <row r="89" spans="1:3" x14ac:dyDescent="0.2">
      <c r="A89">
        <v>682</v>
      </c>
      <c r="B89" s="10">
        <v>216</v>
      </c>
      <c r="C89" s="10"/>
    </row>
    <row r="90" spans="1:3" x14ac:dyDescent="0.2">
      <c r="A90">
        <v>683</v>
      </c>
      <c r="B90" s="10">
        <v>216</v>
      </c>
      <c r="C90" s="10"/>
    </row>
    <row r="91" spans="1:3" x14ac:dyDescent="0.2">
      <c r="A91">
        <v>684</v>
      </c>
      <c r="B91" s="10">
        <v>216</v>
      </c>
      <c r="C91" s="10"/>
    </row>
    <row r="92" spans="1:3" x14ac:dyDescent="0.2">
      <c r="A92">
        <v>685</v>
      </c>
      <c r="B92" s="99">
        <v>216</v>
      </c>
      <c r="C92" s="99"/>
    </row>
    <row r="93" spans="1:3" x14ac:dyDescent="0.2">
      <c r="A93">
        <v>686</v>
      </c>
      <c r="B93" s="99">
        <v>216</v>
      </c>
      <c r="C93" s="99"/>
    </row>
    <row r="94" spans="1:3" x14ac:dyDescent="0.2">
      <c r="A94">
        <v>687</v>
      </c>
      <c r="B94" s="10">
        <v>216</v>
      </c>
      <c r="C94" s="10"/>
    </row>
    <row r="95" spans="1:3" x14ac:dyDescent="0.2">
      <c r="A95">
        <v>688</v>
      </c>
      <c r="B95" s="99">
        <v>216</v>
      </c>
      <c r="C95" s="99"/>
    </row>
    <row r="96" spans="1:3" x14ac:dyDescent="0.2">
      <c r="A96">
        <v>689</v>
      </c>
      <c r="B96" s="10">
        <v>216</v>
      </c>
      <c r="C96" s="10"/>
    </row>
    <row r="97" spans="1:3" x14ac:dyDescent="0.2">
      <c r="A97">
        <v>690</v>
      </c>
      <c r="B97" s="99">
        <v>216</v>
      </c>
      <c r="C97" s="99"/>
    </row>
    <row r="98" spans="1:3" x14ac:dyDescent="0.2">
      <c r="A98">
        <v>691</v>
      </c>
      <c r="B98" s="99">
        <v>216</v>
      </c>
      <c r="C98" s="99"/>
    </row>
    <row r="99" spans="1:3" x14ac:dyDescent="0.2">
      <c r="A99">
        <v>692</v>
      </c>
      <c r="B99" s="5">
        <v>216</v>
      </c>
      <c r="C99" s="5"/>
    </row>
    <row r="100" spans="1:3" x14ac:dyDescent="0.2">
      <c r="A100">
        <v>693</v>
      </c>
      <c r="B100" s="5">
        <v>216</v>
      </c>
      <c r="C100" s="5"/>
    </row>
    <row r="101" spans="1:3" x14ac:dyDescent="0.2">
      <c r="A101">
        <v>694</v>
      </c>
      <c r="B101" s="5">
        <v>216</v>
      </c>
      <c r="C101" s="5"/>
    </row>
    <row r="102" spans="1:3" x14ac:dyDescent="0.2">
      <c r="A102">
        <v>695</v>
      </c>
      <c r="B102" s="5">
        <v>216</v>
      </c>
      <c r="C102" s="5"/>
    </row>
    <row r="103" spans="1:3" x14ac:dyDescent="0.2">
      <c r="A103">
        <v>696</v>
      </c>
      <c r="B103" s="5">
        <v>216</v>
      </c>
      <c r="C103" s="5"/>
    </row>
    <row r="104" spans="1:3" x14ac:dyDescent="0.2">
      <c r="A104">
        <v>697</v>
      </c>
      <c r="B104" s="5">
        <v>216</v>
      </c>
      <c r="C104" s="5"/>
    </row>
    <row r="105" spans="1:3" x14ac:dyDescent="0.2">
      <c r="A105">
        <v>698</v>
      </c>
      <c r="B105" s="5">
        <v>216</v>
      </c>
      <c r="C105" s="5"/>
    </row>
    <row r="106" spans="1:3" x14ac:dyDescent="0.2">
      <c r="A106">
        <v>699</v>
      </c>
      <c r="B106" s="5">
        <v>216</v>
      </c>
      <c r="C106" s="5"/>
    </row>
    <row r="107" spans="1:3" x14ac:dyDescent="0.2">
      <c r="A107">
        <v>700</v>
      </c>
      <c r="B107" s="5">
        <v>214</v>
      </c>
      <c r="C107" s="5"/>
    </row>
    <row r="108" spans="1:3" x14ac:dyDescent="0.2">
      <c r="A108">
        <v>701</v>
      </c>
      <c r="B108" s="5">
        <v>214</v>
      </c>
      <c r="C108" s="5"/>
    </row>
    <row r="109" spans="1:3" x14ac:dyDescent="0.2">
      <c r="A109">
        <v>702</v>
      </c>
      <c r="B109" s="5">
        <v>214</v>
      </c>
      <c r="C109" s="5"/>
    </row>
    <row r="110" spans="1:3" x14ac:dyDescent="0.2">
      <c r="A110">
        <v>703</v>
      </c>
      <c r="B110" s="5">
        <v>214</v>
      </c>
      <c r="C110" s="5"/>
    </row>
    <row r="111" spans="1:3" x14ac:dyDescent="0.2">
      <c r="A111">
        <v>704</v>
      </c>
      <c r="B111" s="1">
        <v>214</v>
      </c>
      <c r="C111" s="1"/>
    </row>
    <row r="112" spans="1:3" x14ac:dyDescent="0.2">
      <c r="A112">
        <v>705</v>
      </c>
      <c r="B112" s="1">
        <v>214</v>
      </c>
      <c r="C112" s="1"/>
    </row>
    <row r="113" spans="1:3" x14ac:dyDescent="0.2">
      <c r="A113">
        <v>706</v>
      </c>
      <c r="B113" s="1">
        <v>214</v>
      </c>
      <c r="C113" s="1"/>
    </row>
    <row r="114" spans="1:3" x14ac:dyDescent="0.2">
      <c r="A114">
        <v>707</v>
      </c>
      <c r="B114" s="1">
        <v>214</v>
      </c>
      <c r="C114" s="1"/>
    </row>
    <row r="115" spans="1:3" x14ac:dyDescent="0.2">
      <c r="A115">
        <v>708</v>
      </c>
      <c r="B115" s="1">
        <v>214</v>
      </c>
      <c r="C115" s="1"/>
    </row>
    <row r="116" spans="1:3" x14ac:dyDescent="0.2">
      <c r="A116">
        <v>709</v>
      </c>
      <c r="B116" s="1">
        <v>214</v>
      </c>
      <c r="C116" s="1"/>
    </row>
    <row r="117" spans="1:3" x14ac:dyDescent="0.2">
      <c r="A117">
        <v>710</v>
      </c>
      <c r="B117" s="4">
        <v>214</v>
      </c>
      <c r="C117" s="1"/>
    </row>
    <row r="118" spans="1:3" x14ac:dyDescent="0.2">
      <c r="A118">
        <v>711</v>
      </c>
      <c r="B118" s="4">
        <v>214</v>
      </c>
      <c r="C118" s="1"/>
    </row>
    <row r="119" spans="1:3" x14ac:dyDescent="0.2">
      <c r="A119">
        <v>712</v>
      </c>
      <c r="B119" s="1">
        <v>214</v>
      </c>
      <c r="C119" s="1"/>
    </row>
    <row r="120" spans="1:3" x14ac:dyDescent="0.2">
      <c r="A120">
        <v>713</v>
      </c>
      <c r="B120" s="1">
        <v>214</v>
      </c>
      <c r="C120" s="1"/>
    </row>
    <row r="121" spans="1:3" x14ac:dyDescent="0.2">
      <c r="A121">
        <v>714</v>
      </c>
      <c r="B121" s="1">
        <v>214</v>
      </c>
      <c r="C121" s="1"/>
    </row>
    <row r="122" spans="1:3" x14ac:dyDescent="0.2">
      <c r="A122">
        <v>715</v>
      </c>
      <c r="B122" s="1">
        <v>214</v>
      </c>
      <c r="C122" s="1"/>
    </row>
    <row r="123" spans="1:3" x14ac:dyDescent="0.2">
      <c r="A123">
        <v>716</v>
      </c>
      <c r="B123" s="1">
        <v>214</v>
      </c>
      <c r="C123" s="1"/>
    </row>
    <row r="124" spans="1:3" x14ac:dyDescent="0.2">
      <c r="A124">
        <v>717</v>
      </c>
      <c r="B124" s="1">
        <v>214</v>
      </c>
      <c r="C124" s="1"/>
    </row>
    <row r="125" spans="1:3" x14ac:dyDescent="0.2">
      <c r="A125">
        <v>718</v>
      </c>
      <c r="B125" s="1">
        <v>214</v>
      </c>
      <c r="C125" s="1"/>
    </row>
    <row r="126" spans="1:3" x14ac:dyDescent="0.2">
      <c r="A126">
        <v>719</v>
      </c>
      <c r="B126" s="1">
        <v>214</v>
      </c>
      <c r="C126" s="1"/>
    </row>
    <row r="127" spans="1:3" x14ac:dyDescent="0.2">
      <c r="A127">
        <v>720</v>
      </c>
      <c r="B127" s="1">
        <v>212</v>
      </c>
      <c r="C127" s="1"/>
    </row>
    <row r="128" spans="1:3" x14ac:dyDescent="0.2">
      <c r="A128">
        <v>721</v>
      </c>
      <c r="B128" s="1">
        <v>212</v>
      </c>
      <c r="C128" s="1"/>
    </row>
    <row r="129" spans="1:3" x14ac:dyDescent="0.2">
      <c r="A129">
        <v>722</v>
      </c>
      <c r="B129" s="1">
        <v>212</v>
      </c>
      <c r="C129" s="1"/>
    </row>
    <row r="130" spans="1:3" x14ac:dyDescent="0.2">
      <c r="A130">
        <v>723</v>
      </c>
      <c r="B130" s="1">
        <v>212</v>
      </c>
      <c r="C130" s="1"/>
    </row>
    <row r="131" spans="1:3" x14ac:dyDescent="0.2">
      <c r="A131">
        <v>724</v>
      </c>
      <c r="B131" s="1">
        <v>212</v>
      </c>
      <c r="C131" s="1"/>
    </row>
    <row r="132" spans="1:3" x14ac:dyDescent="0.2">
      <c r="A132">
        <v>725</v>
      </c>
      <c r="B132" s="80">
        <v>212</v>
      </c>
      <c r="C132" s="80"/>
    </row>
    <row r="133" spans="1:3" x14ac:dyDescent="0.2">
      <c r="A133">
        <v>726</v>
      </c>
      <c r="B133" s="80">
        <v>212</v>
      </c>
      <c r="C133" s="80"/>
    </row>
    <row r="134" spans="1:3" x14ac:dyDescent="0.2">
      <c r="A134">
        <v>727</v>
      </c>
      <c r="B134" s="80">
        <v>212</v>
      </c>
      <c r="C134" s="80"/>
    </row>
    <row r="135" spans="1:3" x14ac:dyDescent="0.2">
      <c r="A135">
        <v>728</v>
      </c>
      <c r="B135" s="80">
        <v>212</v>
      </c>
      <c r="C135" s="80"/>
    </row>
    <row r="136" spans="1:3" x14ac:dyDescent="0.2">
      <c r="A136">
        <v>729</v>
      </c>
      <c r="B136" s="80">
        <v>212</v>
      </c>
      <c r="C136" s="80"/>
    </row>
    <row r="137" spans="1:3" x14ac:dyDescent="0.2">
      <c r="A137">
        <v>730</v>
      </c>
      <c r="B137" s="80">
        <v>212</v>
      </c>
      <c r="C137" s="80"/>
    </row>
    <row r="138" spans="1:3" x14ac:dyDescent="0.2">
      <c r="A138">
        <v>731</v>
      </c>
      <c r="B138" s="80">
        <v>212</v>
      </c>
      <c r="C138" s="80"/>
    </row>
    <row r="139" spans="1:3" x14ac:dyDescent="0.2">
      <c r="A139">
        <v>732</v>
      </c>
      <c r="B139" s="80">
        <v>212</v>
      </c>
      <c r="C139" s="80"/>
    </row>
    <row r="140" spans="1:3" x14ac:dyDescent="0.2">
      <c r="A140">
        <v>733</v>
      </c>
      <c r="B140" s="80">
        <v>212</v>
      </c>
      <c r="C140" s="80"/>
    </row>
    <row r="141" spans="1:3" x14ac:dyDescent="0.2">
      <c r="A141">
        <v>734</v>
      </c>
      <c r="B141" s="80">
        <v>212</v>
      </c>
      <c r="C141" s="80"/>
    </row>
    <row r="142" spans="1:3" x14ac:dyDescent="0.2">
      <c r="A142">
        <v>735</v>
      </c>
      <c r="B142" s="80">
        <v>212</v>
      </c>
      <c r="C142" s="80"/>
    </row>
    <row r="143" spans="1:3" x14ac:dyDescent="0.2">
      <c r="A143">
        <v>736</v>
      </c>
      <c r="B143" s="80">
        <v>212</v>
      </c>
      <c r="C143" s="80"/>
    </row>
    <row r="144" spans="1:3" x14ac:dyDescent="0.2">
      <c r="A144">
        <v>737</v>
      </c>
      <c r="B144" s="80">
        <v>212</v>
      </c>
      <c r="C144" s="80"/>
    </row>
    <row r="145" spans="1:2" x14ac:dyDescent="0.2">
      <c r="A145">
        <v>738</v>
      </c>
      <c r="B145" s="80">
        <v>212</v>
      </c>
    </row>
    <row r="146" spans="1:2" x14ac:dyDescent="0.2">
      <c r="A146">
        <v>739</v>
      </c>
      <c r="B146" s="80">
        <v>212</v>
      </c>
    </row>
    <row r="147" spans="1:2" x14ac:dyDescent="0.2">
      <c r="A147">
        <v>740</v>
      </c>
      <c r="B147" s="80">
        <v>210</v>
      </c>
    </row>
    <row r="148" spans="1:2" x14ac:dyDescent="0.2">
      <c r="A148">
        <v>741</v>
      </c>
      <c r="B148" s="80">
        <v>210</v>
      </c>
    </row>
    <row r="149" spans="1:2" x14ac:dyDescent="0.2">
      <c r="A149">
        <v>742</v>
      </c>
      <c r="B149" s="80">
        <v>210</v>
      </c>
    </row>
    <row r="150" spans="1:2" x14ac:dyDescent="0.2">
      <c r="A150">
        <v>743</v>
      </c>
      <c r="B150" s="80">
        <v>210</v>
      </c>
    </row>
    <row r="151" spans="1:2" x14ac:dyDescent="0.2">
      <c r="A151">
        <v>744</v>
      </c>
      <c r="B151" s="80">
        <v>210</v>
      </c>
    </row>
    <row r="152" spans="1:2" x14ac:dyDescent="0.2">
      <c r="A152">
        <v>745</v>
      </c>
      <c r="B152" s="80">
        <v>210</v>
      </c>
    </row>
    <row r="153" spans="1:2" x14ac:dyDescent="0.2">
      <c r="A153">
        <v>746</v>
      </c>
      <c r="B153" s="80">
        <v>210</v>
      </c>
    </row>
    <row r="154" spans="1:2" x14ac:dyDescent="0.2">
      <c r="A154">
        <v>747</v>
      </c>
      <c r="B154" s="80">
        <v>210</v>
      </c>
    </row>
    <row r="155" spans="1:2" x14ac:dyDescent="0.2">
      <c r="A155">
        <v>748</v>
      </c>
      <c r="B155" s="80">
        <v>210</v>
      </c>
    </row>
    <row r="156" spans="1:2" x14ac:dyDescent="0.2">
      <c r="A156">
        <v>749</v>
      </c>
      <c r="B156" s="80">
        <v>210</v>
      </c>
    </row>
    <row r="157" spans="1:2" x14ac:dyDescent="0.2">
      <c r="A157">
        <v>750</v>
      </c>
      <c r="B157" s="80">
        <v>210</v>
      </c>
    </row>
    <row r="158" spans="1:2" x14ac:dyDescent="0.2">
      <c r="A158">
        <v>751</v>
      </c>
      <c r="B158" s="80">
        <v>210</v>
      </c>
    </row>
    <row r="159" spans="1:2" x14ac:dyDescent="0.2">
      <c r="A159">
        <v>752</v>
      </c>
      <c r="B159" s="80">
        <v>210</v>
      </c>
    </row>
    <row r="160" spans="1:2" x14ac:dyDescent="0.2">
      <c r="A160">
        <v>753</v>
      </c>
      <c r="B160" s="80">
        <v>210</v>
      </c>
    </row>
    <row r="161" spans="1:2" x14ac:dyDescent="0.2">
      <c r="A161">
        <v>754</v>
      </c>
      <c r="B161" s="80">
        <v>210</v>
      </c>
    </row>
    <row r="162" spans="1:2" x14ac:dyDescent="0.2">
      <c r="A162">
        <v>755</v>
      </c>
      <c r="B162" s="80">
        <v>210</v>
      </c>
    </row>
    <row r="163" spans="1:2" x14ac:dyDescent="0.2">
      <c r="A163">
        <v>756</v>
      </c>
      <c r="B163" s="80">
        <v>210</v>
      </c>
    </row>
    <row r="164" spans="1:2" x14ac:dyDescent="0.2">
      <c r="A164">
        <v>757</v>
      </c>
      <c r="B164" s="80">
        <v>210</v>
      </c>
    </row>
    <row r="165" spans="1:2" x14ac:dyDescent="0.2">
      <c r="A165">
        <v>758</v>
      </c>
      <c r="B165" s="80">
        <v>210</v>
      </c>
    </row>
    <row r="166" spans="1:2" x14ac:dyDescent="0.2">
      <c r="A166">
        <v>759</v>
      </c>
      <c r="B166" s="80">
        <v>210</v>
      </c>
    </row>
    <row r="167" spans="1:2" x14ac:dyDescent="0.2">
      <c r="A167">
        <v>760</v>
      </c>
      <c r="B167" s="80">
        <v>209</v>
      </c>
    </row>
    <row r="168" spans="1:2" x14ac:dyDescent="0.2">
      <c r="A168">
        <v>761</v>
      </c>
      <c r="B168" s="80">
        <v>209</v>
      </c>
    </row>
    <row r="169" spans="1:2" x14ac:dyDescent="0.2">
      <c r="A169">
        <v>762</v>
      </c>
      <c r="B169" s="80">
        <v>209</v>
      </c>
    </row>
    <row r="170" spans="1:2" x14ac:dyDescent="0.2">
      <c r="A170">
        <v>763</v>
      </c>
      <c r="B170" s="80">
        <v>209</v>
      </c>
    </row>
    <row r="171" spans="1:2" x14ac:dyDescent="0.2">
      <c r="A171">
        <v>764</v>
      </c>
      <c r="B171" s="80">
        <v>209</v>
      </c>
    </row>
    <row r="172" spans="1:2" x14ac:dyDescent="0.2">
      <c r="A172">
        <v>765</v>
      </c>
      <c r="B172" s="80">
        <v>209</v>
      </c>
    </row>
    <row r="173" spans="1:2" x14ac:dyDescent="0.2">
      <c r="A173">
        <v>766</v>
      </c>
      <c r="B173" s="80">
        <v>209</v>
      </c>
    </row>
    <row r="174" spans="1:2" x14ac:dyDescent="0.2">
      <c r="A174">
        <v>767</v>
      </c>
      <c r="B174" s="80">
        <v>209</v>
      </c>
    </row>
    <row r="175" spans="1:2" x14ac:dyDescent="0.2">
      <c r="A175">
        <v>768</v>
      </c>
      <c r="B175" s="80">
        <v>209</v>
      </c>
    </row>
    <row r="176" spans="1:2" x14ac:dyDescent="0.2">
      <c r="A176">
        <v>769</v>
      </c>
      <c r="B176" s="80">
        <v>209</v>
      </c>
    </row>
    <row r="177" spans="1:2" x14ac:dyDescent="0.2">
      <c r="A177">
        <v>770</v>
      </c>
      <c r="B177" s="80">
        <v>209</v>
      </c>
    </row>
    <row r="178" spans="1:2" x14ac:dyDescent="0.2">
      <c r="A178">
        <v>771</v>
      </c>
      <c r="B178" s="80">
        <v>209</v>
      </c>
    </row>
    <row r="179" spans="1:2" x14ac:dyDescent="0.2">
      <c r="A179">
        <v>772</v>
      </c>
      <c r="B179" s="80">
        <v>209</v>
      </c>
    </row>
    <row r="180" spans="1:2" x14ac:dyDescent="0.2">
      <c r="A180">
        <v>773</v>
      </c>
      <c r="B180" s="80">
        <v>209</v>
      </c>
    </row>
    <row r="181" spans="1:2" x14ac:dyDescent="0.2">
      <c r="A181">
        <v>774</v>
      </c>
      <c r="B181" s="80">
        <v>209</v>
      </c>
    </row>
    <row r="182" spans="1:2" x14ac:dyDescent="0.2">
      <c r="A182">
        <v>775</v>
      </c>
      <c r="B182" s="80">
        <v>209</v>
      </c>
    </row>
    <row r="183" spans="1:2" x14ac:dyDescent="0.2">
      <c r="A183">
        <v>776</v>
      </c>
      <c r="B183" s="80">
        <v>209</v>
      </c>
    </row>
    <row r="184" spans="1:2" x14ac:dyDescent="0.2">
      <c r="A184">
        <v>777</v>
      </c>
      <c r="B184" s="80">
        <v>209</v>
      </c>
    </row>
    <row r="185" spans="1:2" x14ac:dyDescent="0.2">
      <c r="A185">
        <v>778</v>
      </c>
      <c r="B185" s="80">
        <v>209</v>
      </c>
    </row>
    <row r="186" spans="1:2" x14ac:dyDescent="0.2">
      <c r="A186">
        <v>779</v>
      </c>
      <c r="B186" s="80">
        <v>209</v>
      </c>
    </row>
    <row r="187" spans="1:2" x14ac:dyDescent="0.2">
      <c r="A187">
        <v>780</v>
      </c>
      <c r="B187" s="80">
        <v>207</v>
      </c>
    </row>
    <row r="188" spans="1:2" x14ac:dyDescent="0.2">
      <c r="A188">
        <v>781</v>
      </c>
      <c r="B188" s="80">
        <v>207</v>
      </c>
    </row>
    <row r="189" spans="1:2" x14ac:dyDescent="0.2">
      <c r="A189">
        <v>782</v>
      </c>
      <c r="B189" s="80">
        <v>207</v>
      </c>
    </row>
    <row r="190" spans="1:2" x14ac:dyDescent="0.2">
      <c r="A190">
        <v>783</v>
      </c>
      <c r="B190" s="80">
        <v>207</v>
      </c>
    </row>
    <row r="191" spans="1:2" x14ac:dyDescent="0.2">
      <c r="A191">
        <v>784</v>
      </c>
      <c r="B191" s="80">
        <v>207</v>
      </c>
    </row>
    <row r="192" spans="1:2" x14ac:dyDescent="0.2">
      <c r="A192">
        <v>785</v>
      </c>
      <c r="B192" s="80">
        <v>207</v>
      </c>
    </row>
    <row r="193" spans="1:2" x14ac:dyDescent="0.2">
      <c r="A193">
        <v>786</v>
      </c>
      <c r="B193" s="80">
        <v>207</v>
      </c>
    </row>
    <row r="194" spans="1:2" x14ac:dyDescent="0.2">
      <c r="A194">
        <v>787</v>
      </c>
      <c r="B194" s="80">
        <v>207</v>
      </c>
    </row>
    <row r="195" spans="1:2" x14ac:dyDescent="0.2">
      <c r="A195">
        <v>788</v>
      </c>
      <c r="B195" s="80">
        <v>207</v>
      </c>
    </row>
    <row r="196" spans="1:2" x14ac:dyDescent="0.2">
      <c r="A196">
        <v>789</v>
      </c>
      <c r="B196" s="80">
        <v>207</v>
      </c>
    </row>
    <row r="197" spans="1:2" x14ac:dyDescent="0.2">
      <c r="A197">
        <v>790</v>
      </c>
      <c r="B197" s="80">
        <v>207</v>
      </c>
    </row>
    <row r="198" spans="1:2" x14ac:dyDescent="0.2">
      <c r="A198">
        <v>791</v>
      </c>
      <c r="B198" s="80">
        <v>207</v>
      </c>
    </row>
    <row r="199" spans="1:2" x14ac:dyDescent="0.2">
      <c r="A199">
        <v>792</v>
      </c>
      <c r="B199" s="80">
        <v>207</v>
      </c>
    </row>
    <row r="200" spans="1:2" x14ac:dyDescent="0.2">
      <c r="A200">
        <v>793</v>
      </c>
      <c r="B200" s="80">
        <v>207</v>
      </c>
    </row>
    <row r="201" spans="1:2" x14ac:dyDescent="0.2">
      <c r="A201">
        <v>794</v>
      </c>
      <c r="B201" s="80">
        <v>207</v>
      </c>
    </row>
    <row r="202" spans="1:2" x14ac:dyDescent="0.2">
      <c r="A202">
        <v>795</v>
      </c>
      <c r="B202" s="80">
        <v>207</v>
      </c>
    </row>
    <row r="203" spans="1:2" x14ac:dyDescent="0.2">
      <c r="A203">
        <v>796</v>
      </c>
      <c r="B203" s="80">
        <v>207</v>
      </c>
    </row>
    <row r="204" spans="1:2" x14ac:dyDescent="0.2">
      <c r="A204">
        <v>797</v>
      </c>
      <c r="B204" s="80">
        <v>207</v>
      </c>
    </row>
    <row r="205" spans="1:2" x14ac:dyDescent="0.2">
      <c r="A205">
        <v>798</v>
      </c>
      <c r="B205" s="80">
        <v>207</v>
      </c>
    </row>
    <row r="206" spans="1:2" x14ac:dyDescent="0.2">
      <c r="A206">
        <v>799</v>
      </c>
      <c r="B206" s="80">
        <v>207</v>
      </c>
    </row>
    <row r="207" spans="1:2" x14ac:dyDescent="0.2">
      <c r="A207">
        <v>800</v>
      </c>
      <c r="B207" s="80">
        <v>206</v>
      </c>
    </row>
    <row r="208" spans="1:2" x14ac:dyDescent="0.2">
      <c r="A208">
        <v>801</v>
      </c>
      <c r="B208" s="80">
        <v>206</v>
      </c>
    </row>
    <row r="209" spans="1:2" x14ac:dyDescent="0.2">
      <c r="A209">
        <v>802</v>
      </c>
      <c r="B209" s="80">
        <v>206</v>
      </c>
    </row>
    <row r="210" spans="1:2" x14ac:dyDescent="0.2">
      <c r="A210">
        <v>803</v>
      </c>
      <c r="B210" s="80">
        <v>206</v>
      </c>
    </row>
    <row r="211" spans="1:2" x14ac:dyDescent="0.2">
      <c r="A211">
        <v>804</v>
      </c>
      <c r="B211" s="80">
        <v>206</v>
      </c>
    </row>
    <row r="212" spans="1:2" x14ac:dyDescent="0.2">
      <c r="A212">
        <v>805</v>
      </c>
      <c r="B212" s="80">
        <v>206</v>
      </c>
    </row>
    <row r="213" spans="1:2" x14ac:dyDescent="0.2">
      <c r="A213">
        <v>806</v>
      </c>
      <c r="B213" s="80">
        <v>206</v>
      </c>
    </row>
    <row r="214" spans="1:2" x14ac:dyDescent="0.2">
      <c r="A214">
        <v>807</v>
      </c>
      <c r="B214" s="80">
        <v>206</v>
      </c>
    </row>
    <row r="215" spans="1:2" x14ac:dyDescent="0.2">
      <c r="A215">
        <v>808</v>
      </c>
      <c r="B215" s="80">
        <v>206</v>
      </c>
    </row>
    <row r="216" spans="1:2" x14ac:dyDescent="0.2">
      <c r="A216">
        <v>809</v>
      </c>
      <c r="B216" s="80">
        <v>206</v>
      </c>
    </row>
    <row r="217" spans="1:2" x14ac:dyDescent="0.2">
      <c r="A217">
        <v>810</v>
      </c>
      <c r="B217" s="80">
        <v>206</v>
      </c>
    </row>
    <row r="218" spans="1:2" x14ac:dyDescent="0.2">
      <c r="A218">
        <v>811</v>
      </c>
      <c r="B218" s="80">
        <v>206</v>
      </c>
    </row>
    <row r="219" spans="1:2" x14ac:dyDescent="0.2">
      <c r="A219">
        <v>812</v>
      </c>
      <c r="B219" s="80">
        <v>206</v>
      </c>
    </row>
    <row r="220" spans="1:2" x14ac:dyDescent="0.2">
      <c r="A220">
        <v>813</v>
      </c>
      <c r="B220" s="80">
        <v>206</v>
      </c>
    </row>
    <row r="221" spans="1:2" x14ac:dyDescent="0.2">
      <c r="A221">
        <v>814</v>
      </c>
      <c r="B221" s="80">
        <v>206</v>
      </c>
    </row>
    <row r="222" spans="1:2" x14ac:dyDescent="0.2">
      <c r="A222">
        <v>815</v>
      </c>
      <c r="B222" s="80">
        <v>206</v>
      </c>
    </row>
    <row r="223" spans="1:2" x14ac:dyDescent="0.2">
      <c r="A223">
        <v>816</v>
      </c>
      <c r="B223" s="80">
        <v>206</v>
      </c>
    </row>
    <row r="224" spans="1:2" x14ac:dyDescent="0.2">
      <c r="A224">
        <v>817</v>
      </c>
      <c r="B224" s="80">
        <v>206</v>
      </c>
    </row>
    <row r="225" spans="1:2" x14ac:dyDescent="0.2">
      <c r="A225">
        <v>818</v>
      </c>
      <c r="B225" s="80">
        <v>206</v>
      </c>
    </row>
    <row r="226" spans="1:2" x14ac:dyDescent="0.2">
      <c r="A226">
        <v>819</v>
      </c>
      <c r="B226" s="80">
        <v>206</v>
      </c>
    </row>
    <row r="227" spans="1:2" x14ac:dyDescent="0.2">
      <c r="A227">
        <v>820</v>
      </c>
      <c r="B227" s="80">
        <v>205</v>
      </c>
    </row>
    <row r="228" spans="1:2" x14ac:dyDescent="0.2">
      <c r="A228">
        <v>821</v>
      </c>
      <c r="B228" s="80">
        <v>205</v>
      </c>
    </row>
    <row r="229" spans="1:2" x14ac:dyDescent="0.2">
      <c r="A229">
        <v>822</v>
      </c>
      <c r="B229" s="80">
        <v>205</v>
      </c>
    </row>
    <row r="230" spans="1:2" x14ac:dyDescent="0.2">
      <c r="A230">
        <v>823</v>
      </c>
      <c r="B230" s="80">
        <v>205</v>
      </c>
    </row>
    <row r="231" spans="1:2" x14ac:dyDescent="0.2">
      <c r="A231">
        <v>824</v>
      </c>
      <c r="B231" s="80">
        <v>205</v>
      </c>
    </row>
    <row r="232" spans="1:2" x14ac:dyDescent="0.2">
      <c r="A232">
        <v>825</v>
      </c>
      <c r="B232" s="80">
        <v>205</v>
      </c>
    </row>
    <row r="233" spans="1:2" x14ac:dyDescent="0.2">
      <c r="A233">
        <v>826</v>
      </c>
      <c r="B233" s="80">
        <v>205</v>
      </c>
    </row>
    <row r="234" spans="1:2" x14ac:dyDescent="0.2">
      <c r="A234">
        <v>827</v>
      </c>
      <c r="B234" s="80">
        <v>205</v>
      </c>
    </row>
    <row r="235" spans="1:2" x14ac:dyDescent="0.2">
      <c r="A235">
        <v>828</v>
      </c>
      <c r="B235" s="80">
        <v>205</v>
      </c>
    </row>
    <row r="236" spans="1:2" x14ac:dyDescent="0.2">
      <c r="A236">
        <v>829</v>
      </c>
      <c r="B236" s="80">
        <v>205</v>
      </c>
    </row>
    <row r="237" spans="1:2" x14ac:dyDescent="0.2">
      <c r="A237">
        <v>830</v>
      </c>
      <c r="B237" s="80">
        <v>205</v>
      </c>
    </row>
    <row r="238" spans="1:2" x14ac:dyDescent="0.2">
      <c r="A238">
        <v>831</v>
      </c>
      <c r="B238" s="80">
        <v>205</v>
      </c>
    </row>
    <row r="239" spans="1:2" x14ac:dyDescent="0.2">
      <c r="A239">
        <v>832</v>
      </c>
      <c r="B239" s="80">
        <v>205</v>
      </c>
    </row>
    <row r="240" spans="1:2" x14ac:dyDescent="0.2">
      <c r="A240">
        <v>833</v>
      </c>
      <c r="B240" s="80">
        <v>205</v>
      </c>
    </row>
    <row r="241" spans="1:2" x14ac:dyDescent="0.2">
      <c r="A241">
        <v>834</v>
      </c>
      <c r="B241" s="80">
        <v>205</v>
      </c>
    </row>
    <row r="242" spans="1:2" x14ac:dyDescent="0.2">
      <c r="A242">
        <v>835</v>
      </c>
      <c r="B242" s="80">
        <v>205</v>
      </c>
    </row>
    <row r="243" spans="1:2" x14ac:dyDescent="0.2">
      <c r="A243">
        <v>836</v>
      </c>
      <c r="B243" s="80">
        <v>205</v>
      </c>
    </row>
    <row r="244" spans="1:2" x14ac:dyDescent="0.2">
      <c r="A244">
        <v>837</v>
      </c>
      <c r="B244" s="80">
        <v>205</v>
      </c>
    </row>
    <row r="245" spans="1:2" x14ac:dyDescent="0.2">
      <c r="A245">
        <v>838</v>
      </c>
      <c r="B245" s="80">
        <v>205</v>
      </c>
    </row>
    <row r="246" spans="1:2" x14ac:dyDescent="0.2">
      <c r="A246">
        <v>839</v>
      </c>
      <c r="B246" s="80">
        <v>205</v>
      </c>
    </row>
    <row r="247" spans="1:2" x14ac:dyDescent="0.2">
      <c r="A247">
        <v>840</v>
      </c>
      <c r="B247" s="80">
        <v>204</v>
      </c>
    </row>
    <row r="248" spans="1:2" x14ac:dyDescent="0.2">
      <c r="A248">
        <v>841</v>
      </c>
      <c r="B248" s="80">
        <v>204</v>
      </c>
    </row>
    <row r="249" spans="1:2" x14ac:dyDescent="0.2">
      <c r="A249">
        <v>842</v>
      </c>
      <c r="B249" s="80">
        <v>204</v>
      </c>
    </row>
    <row r="250" spans="1:2" x14ac:dyDescent="0.2">
      <c r="A250">
        <v>843</v>
      </c>
      <c r="B250" s="80">
        <v>204</v>
      </c>
    </row>
    <row r="251" spans="1:2" x14ac:dyDescent="0.2">
      <c r="A251">
        <v>844</v>
      </c>
      <c r="B251" s="80">
        <v>204</v>
      </c>
    </row>
    <row r="252" spans="1:2" x14ac:dyDescent="0.2">
      <c r="A252">
        <v>845</v>
      </c>
      <c r="B252" s="80">
        <v>204</v>
      </c>
    </row>
    <row r="253" spans="1:2" x14ac:dyDescent="0.2">
      <c r="A253">
        <v>846</v>
      </c>
      <c r="B253" s="80">
        <v>204</v>
      </c>
    </row>
    <row r="254" spans="1:2" x14ac:dyDescent="0.2">
      <c r="A254">
        <v>847</v>
      </c>
      <c r="B254" s="80">
        <v>204</v>
      </c>
    </row>
    <row r="255" spans="1:2" x14ac:dyDescent="0.2">
      <c r="A255">
        <v>848</v>
      </c>
      <c r="B255" s="80">
        <v>204</v>
      </c>
    </row>
    <row r="256" spans="1:2" x14ac:dyDescent="0.2">
      <c r="A256">
        <v>849</v>
      </c>
      <c r="B256" s="80">
        <v>204</v>
      </c>
    </row>
    <row r="257" spans="1:2" x14ac:dyDescent="0.2">
      <c r="A257">
        <v>850</v>
      </c>
      <c r="B257" s="80">
        <v>204</v>
      </c>
    </row>
    <row r="258" spans="1:2" x14ac:dyDescent="0.2">
      <c r="A258">
        <v>851</v>
      </c>
      <c r="B258" s="80">
        <v>204</v>
      </c>
    </row>
    <row r="259" spans="1:2" x14ac:dyDescent="0.2">
      <c r="A259">
        <v>852</v>
      </c>
      <c r="B259" s="80">
        <v>204</v>
      </c>
    </row>
    <row r="260" spans="1:2" x14ac:dyDescent="0.2">
      <c r="A260">
        <v>853</v>
      </c>
      <c r="B260" s="80">
        <v>204</v>
      </c>
    </row>
    <row r="261" spans="1:2" x14ac:dyDescent="0.2">
      <c r="A261">
        <v>854</v>
      </c>
      <c r="B261" s="80">
        <v>204</v>
      </c>
    </row>
    <row r="262" spans="1:2" x14ac:dyDescent="0.2">
      <c r="A262">
        <v>855</v>
      </c>
      <c r="B262" s="80">
        <v>204</v>
      </c>
    </row>
    <row r="263" spans="1:2" x14ac:dyDescent="0.2">
      <c r="A263">
        <v>856</v>
      </c>
      <c r="B263" s="80">
        <v>204</v>
      </c>
    </row>
    <row r="264" spans="1:2" x14ac:dyDescent="0.2">
      <c r="A264">
        <v>857</v>
      </c>
      <c r="B264" s="80">
        <v>204</v>
      </c>
    </row>
    <row r="265" spans="1:2" x14ac:dyDescent="0.2">
      <c r="A265">
        <v>858</v>
      </c>
      <c r="B265" s="80">
        <v>204</v>
      </c>
    </row>
    <row r="266" spans="1:2" x14ac:dyDescent="0.2">
      <c r="A266">
        <v>859</v>
      </c>
      <c r="B266" s="80">
        <v>204</v>
      </c>
    </row>
    <row r="267" spans="1:2" x14ac:dyDescent="0.2">
      <c r="A267">
        <v>860</v>
      </c>
      <c r="B267" s="80">
        <v>202</v>
      </c>
    </row>
    <row r="268" spans="1:2" x14ac:dyDescent="0.2">
      <c r="A268">
        <v>861</v>
      </c>
      <c r="B268" s="80">
        <v>202</v>
      </c>
    </row>
    <row r="269" spans="1:2" x14ac:dyDescent="0.2">
      <c r="A269">
        <v>862</v>
      </c>
      <c r="B269" s="80">
        <v>202</v>
      </c>
    </row>
    <row r="270" spans="1:2" x14ac:dyDescent="0.2">
      <c r="A270">
        <v>863</v>
      </c>
      <c r="B270" s="80">
        <v>202</v>
      </c>
    </row>
    <row r="271" spans="1:2" x14ac:dyDescent="0.2">
      <c r="A271">
        <v>864</v>
      </c>
      <c r="B271" s="80">
        <v>202</v>
      </c>
    </row>
    <row r="272" spans="1:2" x14ac:dyDescent="0.2">
      <c r="A272">
        <v>865</v>
      </c>
      <c r="B272" s="80">
        <v>202</v>
      </c>
    </row>
    <row r="273" spans="1:2" x14ac:dyDescent="0.2">
      <c r="A273">
        <v>866</v>
      </c>
      <c r="B273" s="80">
        <v>202</v>
      </c>
    </row>
    <row r="274" spans="1:2" x14ac:dyDescent="0.2">
      <c r="A274">
        <v>867</v>
      </c>
      <c r="B274" s="80">
        <v>202</v>
      </c>
    </row>
    <row r="275" spans="1:2" x14ac:dyDescent="0.2">
      <c r="A275">
        <v>868</v>
      </c>
      <c r="B275" s="80">
        <v>202</v>
      </c>
    </row>
    <row r="276" spans="1:2" x14ac:dyDescent="0.2">
      <c r="A276">
        <v>869</v>
      </c>
      <c r="B276" s="80">
        <v>202</v>
      </c>
    </row>
    <row r="277" spans="1:2" x14ac:dyDescent="0.2">
      <c r="A277">
        <v>870</v>
      </c>
      <c r="B277" s="80">
        <v>202</v>
      </c>
    </row>
    <row r="278" spans="1:2" x14ac:dyDescent="0.2">
      <c r="A278">
        <v>871</v>
      </c>
      <c r="B278" s="80">
        <v>202</v>
      </c>
    </row>
    <row r="279" spans="1:2" x14ac:dyDescent="0.2">
      <c r="A279">
        <v>872</v>
      </c>
      <c r="B279" s="80">
        <v>202</v>
      </c>
    </row>
    <row r="280" spans="1:2" x14ac:dyDescent="0.2">
      <c r="A280">
        <v>873</v>
      </c>
      <c r="B280" s="80">
        <v>202</v>
      </c>
    </row>
    <row r="281" spans="1:2" x14ac:dyDescent="0.2">
      <c r="A281">
        <v>874</v>
      </c>
      <c r="B281" s="80">
        <v>202</v>
      </c>
    </row>
    <row r="282" spans="1:2" x14ac:dyDescent="0.2">
      <c r="A282">
        <v>875</v>
      </c>
      <c r="B282" s="80">
        <v>202</v>
      </c>
    </row>
    <row r="283" spans="1:2" x14ac:dyDescent="0.2">
      <c r="A283">
        <v>876</v>
      </c>
      <c r="B283" s="80">
        <v>202</v>
      </c>
    </row>
    <row r="284" spans="1:2" x14ac:dyDescent="0.2">
      <c r="A284">
        <v>877</v>
      </c>
      <c r="B284" s="80">
        <v>202</v>
      </c>
    </row>
    <row r="285" spans="1:2" x14ac:dyDescent="0.2">
      <c r="A285">
        <v>878</v>
      </c>
      <c r="B285" s="80">
        <v>202</v>
      </c>
    </row>
    <row r="286" spans="1:2" x14ac:dyDescent="0.2">
      <c r="A286">
        <v>879</v>
      </c>
      <c r="B286" s="80">
        <v>202</v>
      </c>
    </row>
    <row r="287" spans="1:2" x14ac:dyDescent="0.2">
      <c r="A287">
        <v>880</v>
      </c>
      <c r="B287" s="80">
        <v>201</v>
      </c>
    </row>
    <row r="288" spans="1:2" x14ac:dyDescent="0.2">
      <c r="A288">
        <v>881</v>
      </c>
      <c r="B288" s="80">
        <v>201</v>
      </c>
    </row>
    <row r="289" spans="1:2" x14ac:dyDescent="0.2">
      <c r="A289">
        <v>882</v>
      </c>
      <c r="B289" s="80">
        <v>201</v>
      </c>
    </row>
    <row r="290" spans="1:2" x14ac:dyDescent="0.2">
      <c r="A290">
        <v>883</v>
      </c>
      <c r="B290" s="80">
        <v>201</v>
      </c>
    </row>
    <row r="291" spans="1:2" x14ac:dyDescent="0.2">
      <c r="A291">
        <v>884</v>
      </c>
      <c r="B291" s="80">
        <v>201</v>
      </c>
    </row>
    <row r="292" spans="1:2" x14ac:dyDescent="0.2">
      <c r="A292">
        <v>885</v>
      </c>
      <c r="B292" s="80">
        <v>201</v>
      </c>
    </row>
    <row r="293" spans="1:2" x14ac:dyDescent="0.2">
      <c r="A293">
        <v>886</v>
      </c>
      <c r="B293" s="80">
        <v>201</v>
      </c>
    </row>
    <row r="294" spans="1:2" x14ac:dyDescent="0.2">
      <c r="A294">
        <v>887</v>
      </c>
      <c r="B294" s="80">
        <v>201</v>
      </c>
    </row>
    <row r="295" spans="1:2" x14ac:dyDescent="0.2">
      <c r="A295">
        <v>888</v>
      </c>
      <c r="B295" s="80">
        <v>201</v>
      </c>
    </row>
    <row r="296" spans="1:2" x14ac:dyDescent="0.2">
      <c r="A296">
        <v>889</v>
      </c>
      <c r="B296" s="80">
        <v>201</v>
      </c>
    </row>
    <row r="297" spans="1:2" x14ac:dyDescent="0.2">
      <c r="A297">
        <v>890</v>
      </c>
      <c r="B297" s="80">
        <v>201</v>
      </c>
    </row>
    <row r="298" spans="1:2" x14ac:dyDescent="0.2">
      <c r="A298">
        <v>891</v>
      </c>
      <c r="B298" s="80">
        <v>201</v>
      </c>
    </row>
    <row r="299" spans="1:2" x14ac:dyDescent="0.2">
      <c r="A299">
        <v>892</v>
      </c>
      <c r="B299" s="80">
        <v>201</v>
      </c>
    </row>
    <row r="300" spans="1:2" x14ac:dyDescent="0.2">
      <c r="A300">
        <v>893</v>
      </c>
      <c r="B300" s="80">
        <v>201</v>
      </c>
    </row>
    <row r="301" spans="1:2" x14ac:dyDescent="0.2">
      <c r="A301">
        <v>894</v>
      </c>
      <c r="B301" s="80">
        <v>201</v>
      </c>
    </row>
    <row r="302" spans="1:2" x14ac:dyDescent="0.2">
      <c r="A302">
        <v>895</v>
      </c>
      <c r="B302" s="80">
        <v>201</v>
      </c>
    </row>
    <row r="303" spans="1:2" x14ac:dyDescent="0.2">
      <c r="A303">
        <v>896</v>
      </c>
      <c r="B303" s="80">
        <v>201</v>
      </c>
    </row>
    <row r="304" spans="1:2" x14ac:dyDescent="0.2">
      <c r="A304">
        <v>897</v>
      </c>
      <c r="B304" s="80">
        <v>201</v>
      </c>
    </row>
    <row r="305" spans="1:2" x14ac:dyDescent="0.2">
      <c r="A305">
        <v>898</v>
      </c>
      <c r="B305" s="80">
        <v>201</v>
      </c>
    </row>
    <row r="306" spans="1:2" x14ac:dyDescent="0.2">
      <c r="A306">
        <v>899</v>
      </c>
      <c r="B306" s="80">
        <v>201</v>
      </c>
    </row>
    <row r="307" spans="1:2" x14ac:dyDescent="0.2">
      <c r="A307">
        <v>900</v>
      </c>
      <c r="B307" s="80">
        <v>200</v>
      </c>
    </row>
    <row r="308" spans="1:2" x14ac:dyDescent="0.2">
      <c r="A308">
        <v>901</v>
      </c>
      <c r="B308" s="80">
        <v>200</v>
      </c>
    </row>
    <row r="309" spans="1:2" x14ac:dyDescent="0.2">
      <c r="A309">
        <v>902</v>
      </c>
      <c r="B309" s="80">
        <v>200</v>
      </c>
    </row>
    <row r="310" spans="1:2" x14ac:dyDescent="0.2">
      <c r="A310">
        <v>903</v>
      </c>
      <c r="B310" s="80">
        <v>200</v>
      </c>
    </row>
    <row r="311" spans="1:2" x14ac:dyDescent="0.2">
      <c r="A311">
        <v>904</v>
      </c>
      <c r="B311" s="80">
        <v>200</v>
      </c>
    </row>
    <row r="312" spans="1:2" x14ac:dyDescent="0.2">
      <c r="A312">
        <v>905</v>
      </c>
      <c r="B312" s="80">
        <v>200</v>
      </c>
    </row>
    <row r="313" spans="1:2" x14ac:dyDescent="0.2">
      <c r="A313">
        <v>906</v>
      </c>
      <c r="B313" s="80">
        <v>200</v>
      </c>
    </row>
    <row r="314" spans="1:2" x14ac:dyDescent="0.2">
      <c r="A314">
        <v>907</v>
      </c>
      <c r="B314" s="80">
        <v>200</v>
      </c>
    </row>
    <row r="315" spans="1:2" x14ac:dyDescent="0.2">
      <c r="A315">
        <v>908</v>
      </c>
      <c r="B315" s="80">
        <v>200</v>
      </c>
    </row>
    <row r="316" spans="1:2" x14ac:dyDescent="0.2">
      <c r="A316">
        <v>909</v>
      </c>
      <c r="B316" s="80">
        <v>200</v>
      </c>
    </row>
    <row r="317" spans="1:2" x14ac:dyDescent="0.2">
      <c r="A317">
        <v>910</v>
      </c>
      <c r="B317" s="80">
        <v>200</v>
      </c>
    </row>
    <row r="318" spans="1:2" x14ac:dyDescent="0.2">
      <c r="A318">
        <v>911</v>
      </c>
      <c r="B318" s="80">
        <v>200</v>
      </c>
    </row>
    <row r="319" spans="1:2" x14ac:dyDescent="0.2">
      <c r="A319">
        <v>912</v>
      </c>
      <c r="B319" s="80">
        <v>200</v>
      </c>
    </row>
    <row r="320" spans="1:2" x14ac:dyDescent="0.2">
      <c r="A320">
        <v>913</v>
      </c>
      <c r="B320" s="80">
        <v>200</v>
      </c>
    </row>
    <row r="321" spans="1:2" x14ac:dyDescent="0.2">
      <c r="A321">
        <v>914</v>
      </c>
      <c r="B321" s="80">
        <v>200</v>
      </c>
    </row>
    <row r="322" spans="1:2" x14ac:dyDescent="0.2">
      <c r="A322">
        <v>915</v>
      </c>
      <c r="B322" s="80">
        <v>200</v>
      </c>
    </row>
    <row r="323" spans="1:2" x14ac:dyDescent="0.2">
      <c r="A323">
        <v>916</v>
      </c>
      <c r="B323" s="80">
        <v>200</v>
      </c>
    </row>
    <row r="324" spans="1:2" x14ac:dyDescent="0.2">
      <c r="A324">
        <v>917</v>
      </c>
      <c r="B324" s="80">
        <v>200</v>
      </c>
    </row>
    <row r="325" spans="1:2" x14ac:dyDescent="0.2">
      <c r="A325">
        <v>918</v>
      </c>
      <c r="B325" s="80">
        <v>200</v>
      </c>
    </row>
    <row r="326" spans="1:2" x14ac:dyDescent="0.2">
      <c r="A326">
        <v>919</v>
      </c>
      <c r="B326" s="80">
        <v>200</v>
      </c>
    </row>
    <row r="327" spans="1:2" x14ac:dyDescent="0.2">
      <c r="A327">
        <v>920</v>
      </c>
      <c r="B327" s="80">
        <v>200</v>
      </c>
    </row>
    <row r="328" spans="1:2" x14ac:dyDescent="0.2">
      <c r="A328">
        <v>921</v>
      </c>
      <c r="B328" s="80">
        <v>200</v>
      </c>
    </row>
    <row r="329" spans="1:2" x14ac:dyDescent="0.2">
      <c r="A329">
        <v>922</v>
      </c>
      <c r="B329" s="80">
        <v>200</v>
      </c>
    </row>
    <row r="330" spans="1:2" x14ac:dyDescent="0.2">
      <c r="A330">
        <v>923</v>
      </c>
      <c r="B330" s="80">
        <v>200</v>
      </c>
    </row>
    <row r="331" spans="1:2" x14ac:dyDescent="0.2">
      <c r="A331">
        <v>924</v>
      </c>
      <c r="B331" s="80">
        <v>200</v>
      </c>
    </row>
    <row r="332" spans="1:2" x14ac:dyDescent="0.2">
      <c r="A332">
        <v>925</v>
      </c>
      <c r="B332" s="80">
        <v>200</v>
      </c>
    </row>
    <row r="333" spans="1:2" x14ac:dyDescent="0.2">
      <c r="A333">
        <v>926</v>
      </c>
      <c r="B333" s="80">
        <v>200</v>
      </c>
    </row>
    <row r="334" spans="1:2" x14ac:dyDescent="0.2">
      <c r="A334">
        <v>927</v>
      </c>
      <c r="B334" s="80">
        <v>200</v>
      </c>
    </row>
    <row r="335" spans="1:2" x14ac:dyDescent="0.2">
      <c r="A335">
        <v>928</v>
      </c>
      <c r="B335" s="80">
        <v>200</v>
      </c>
    </row>
    <row r="336" spans="1:2" x14ac:dyDescent="0.2">
      <c r="A336">
        <v>929</v>
      </c>
      <c r="B336" s="80">
        <v>200</v>
      </c>
    </row>
    <row r="337" spans="1:2" x14ac:dyDescent="0.2">
      <c r="A337">
        <v>930</v>
      </c>
      <c r="B337" s="80">
        <v>200</v>
      </c>
    </row>
    <row r="338" spans="1:2" x14ac:dyDescent="0.2">
      <c r="A338">
        <v>931</v>
      </c>
      <c r="B338" s="80">
        <v>200</v>
      </c>
    </row>
    <row r="339" spans="1:2" x14ac:dyDescent="0.2">
      <c r="A339">
        <v>932</v>
      </c>
      <c r="B339" s="80">
        <v>200</v>
      </c>
    </row>
    <row r="340" spans="1:2" x14ac:dyDescent="0.2">
      <c r="A340">
        <v>933</v>
      </c>
      <c r="B340" s="80">
        <v>200</v>
      </c>
    </row>
    <row r="341" spans="1:2" x14ac:dyDescent="0.2">
      <c r="A341">
        <v>934</v>
      </c>
      <c r="B341" s="80">
        <v>200</v>
      </c>
    </row>
    <row r="342" spans="1:2" x14ac:dyDescent="0.2">
      <c r="A342">
        <v>935</v>
      </c>
      <c r="B342" s="80">
        <v>200</v>
      </c>
    </row>
    <row r="343" spans="1:2" x14ac:dyDescent="0.2">
      <c r="A343">
        <v>936</v>
      </c>
      <c r="B343" s="80">
        <v>200</v>
      </c>
    </row>
    <row r="344" spans="1:2" x14ac:dyDescent="0.2">
      <c r="A344">
        <v>937</v>
      </c>
      <c r="B344" s="80">
        <v>200</v>
      </c>
    </row>
    <row r="345" spans="1:2" x14ac:dyDescent="0.2">
      <c r="A345">
        <v>938</v>
      </c>
      <c r="B345" s="80">
        <v>200</v>
      </c>
    </row>
    <row r="346" spans="1:2" x14ac:dyDescent="0.2">
      <c r="A346">
        <v>939</v>
      </c>
      <c r="B346" s="80">
        <v>200</v>
      </c>
    </row>
    <row r="347" spans="1:2" x14ac:dyDescent="0.2">
      <c r="A347">
        <v>940</v>
      </c>
      <c r="B347" s="80">
        <v>198</v>
      </c>
    </row>
    <row r="348" spans="1:2" x14ac:dyDescent="0.2">
      <c r="A348">
        <v>941</v>
      </c>
      <c r="B348" s="80">
        <v>198</v>
      </c>
    </row>
    <row r="349" spans="1:2" x14ac:dyDescent="0.2">
      <c r="A349">
        <v>942</v>
      </c>
      <c r="B349" s="80">
        <v>198</v>
      </c>
    </row>
    <row r="350" spans="1:2" x14ac:dyDescent="0.2">
      <c r="A350">
        <v>943</v>
      </c>
      <c r="B350" s="80">
        <v>198</v>
      </c>
    </row>
    <row r="351" spans="1:2" x14ac:dyDescent="0.2">
      <c r="A351">
        <v>944</v>
      </c>
      <c r="B351" s="80">
        <v>198</v>
      </c>
    </row>
    <row r="352" spans="1:2" x14ac:dyDescent="0.2">
      <c r="A352">
        <v>945</v>
      </c>
      <c r="B352" s="80">
        <v>198</v>
      </c>
    </row>
    <row r="353" spans="1:2" x14ac:dyDescent="0.2">
      <c r="A353">
        <v>946</v>
      </c>
      <c r="B353" s="80">
        <v>198</v>
      </c>
    </row>
    <row r="354" spans="1:2" x14ac:dyDescent="0.2">
      <c r="A354">
        <v>947</v>
      </c>
      <c r="B354" s="80">
        <v>198</v>
      </c>
    </row>
    <row r="355" spans="1:2" x14ac:dyDescent="0.2">
      <c r="A355">
        <v>948</v>
      </c>
      <c r="B355" s="80">
        <v>198</v>
      </c>
    </row>
    <row r="356" spans="1:2" x14ac:dyDescent="0.2">
      <c r="A356">
        <v>949</v>
      </c>
      <c r="B356" s="80">
        <v>198</v>
      </c>
    </row>
    <row r="357" spans="1:2" x14ac:dyDescent="0.2">
      <c r="A357">
        <v>950</v>
      </c>
      <c r="B357" s="80">
        <v>198</v>
      </c>
    </row>
    <row r="358" spans="1:2" x14ac:dyDescent="0.2">
      <c r="A358">
        <v>951</v>
      </c>
      <c r="B358" s="80">
        <v>198</v>
      </c>
    </row>
    <row r="359" spans="1:2" x14ac:dyDescent="0.2">
      <c r="A359">
        <v>952</v>
      </c>
      <c r="B359" s="80">
        <v>198</v>
      </c>
    </row>
    <row r="360" spans="1:2" x14ac:dyDescent="0.2">
      <c r="A360">
        <v>953</v>
      </c>
      <c r="B360" s="80">
        <v>198</v>
      </c>
    </row>
    <row r="361" spans="1:2" x14ac:dyDescent="0.2">
      <c r="A361">
        <v>954</v>
      </c>
      <c r="B361" s="80">
        <v>198</v>
      </c>
    </row>
    <row r="362" spans="1:2" x14ac:dyDescent="0.2">
      <c r="A362">
        <v>955</v>
      </c>
      <c r="B362" s="80">
        <v>198</v>
      </c>
    </row>
    <row r="363" spans="1:2" x14ac:dyDescent="0.2">
      <c r="A363">
        <v>956</v>
      </c>
      <c r="B363" s="80">
        <v>198</v>
      </c>
    </row>
    <row r="364" spans="1:2" x14ac:dyDescent="0.2">
      <c r="A364">
        <v>957</v>
      </c>
      <c r="B364" s="80">
        <v>198</v>
      </c>
    </row>
    <row r="365" spans="1:2" x14ac:dyDescent="0.2">
      <c r="A365">
        <v>958</v>
      </c>
      <c r="B365" s="80">
        <v>198</v>
      </c>
    </row>
    <row r="366" spans="1:2" x14ac:dyDescent="0.2">
      <c r="A366">
        <v>959</v>
      </c>
      <c r="B366" s="80">
        <v>198</v>
      </c>
    </row>
    <row r="367" spans="1:2" x14ac:dyDescent="0.2">
      <c r="A367">
        <v>960</v>
      </c>
      <c r="B367" s="80">
        <v>197</v>
      </c>
    </row>
    <row r="368" spans="1:2" x14ac:dyDescent="0.2">
      <c r="A368">
        <v>961</v>
      </c>
      <c r="B368" s="80">
        <v>197</v>
      </c>
    </row>
    <row r="369" spans="1:2" x14ac:dyDescent="0.2">
      <c r="A369">
        <v>962</v>
      </c>
      <c r="B369" s="80">
        <v>197</v>
      </c>
    </row>
    <row r="370" spans="1:2" x14ac:dyDescent="0.2">
      <c r="A370">
        <v>963</v>
      </c>
      <c r="B370" s="80">
        <v>197</v>
      </c>
    </row>
    <row r="371" spans="1:2" x14ac:dyDescent="0.2">
      <c r="A371">
        <v>964</v>
      </c>
      <c r="B371" s="80">
        <v>197</v>
      </c>
    </row>
    <row r="372" spans="1:2" x14ac:dyDescent="0.2">
      <c r="A372">
        <v>965</v>
      </c>
      <c r="B372" s="80">
        <v>197</v>
      </c>
    </row>
    <row r="373" spans="1:2" x14ac:dyDescent="0.2">
      <c r="A373">
        <v>966</v>
      </c>
      <c r="B373" s="80">
        <v>197</v>
      </c>
    </row>
    <row r="374" spans="1:2" x14ac:dyDescent="0.2">
      <c r="A374">
        <v>967</v>
      </c>
      <c r="B374" s="80">
        <v>197</v>
      </c>
    </row>
    <row r="375" spans="1:2" x14ac:dyDescent="0.2">
      <c r="A375">
        <v>968</v>
      </c>
      <c r="B375" s="80">
        <v>197</v>
      </c>
    </row>
    <row r="376" spans="1:2" x14ac:dyDescent="0.2">
      <c r="A376">
        <v>969</v>
      </c>
      <c r="B376" s="80">
        <v>197</v>
      </c>
    </row>
    <row r="377" spans="1:2" x14ac:dyDescent="0.2">
      <c r="A377">
        <v>970</v>
      </c>
      <c r="B377" s="80">
        <v>197</v>
      </c>
    </row>
    <row r="378" spans="1:2" x14ac:dyDescent="0.2">
      <c r="A378">
        <v>971</v>
      </c>
      <c r="B378" s="80">
        <v>197</v>
      </c>
    </row>
    <row r="379" spans="1:2" x14ac:dyDescent="0.2">
      <c r="A379">
        <v>972</v>
      </c>
      <c r="B379" s="80">
        <v>197</v>
      </c>
    </row>
    <row r="380" spans="1:2" x14ac:dyDescent="0.2">
      <c r="A380">
        <v>973</v>
      </c>
      <c r="B380" s="80">
        <v>197</v>
      </c>
    </row>
    <row r="381" spans="1:2" x14ac:dyDescent="0.2">
      <c r="A381">
        <v>974</v>
      </c>
      <c r="B381" s="80">
        <v>197</v>
      </c>
    </row>
    <row r="382" spans="1:2" x14ac:dyDescent="0.2">
      <c r="A382">
        <v>975</v>
      </c>
      <c r="B382" s="80">
        <v>197</v>
      </c>
    </row>
    <row r="383" spans="1:2" x14ac:dyDescent="0.2">
      <c r="A383">
        <v>976</v>
      </c>
      <c r="B383" s="80">
        <v>197</v>
      </c>
    </row>
    <row r="384" spans="1:2" x14ac:dyDescent="0.2">
      <c r="A384">
        <v>977</v>
      </c>
      <c r="B384" s="80">
        <v>197</v>
      </c>
    </row>
    <row r="385" spans="1:2" x14ac:dyDescent="0.2">
      <c r="A385">
        <v>978</v>
      </c>
      <c r="B385" s="80">
        <v>197</v>
      </c>
    </row>
    <row r="386" spans="1:2" x14ac:dyDescent="0.2">
      <c r="A386">
        <v>979</v>
      </c>
      <c r="B386" s="80">
        <v>197</v>
      </c>
    </row>
    <row r="387" spans="1:2" x14ac:dyDescent="0.2">
      <c r="A387">
        <v>980</v>
      </c>
      <c r="B387" s="80">
        <v>195</v>
      </c>
    </row>
    <row r="388" spans="1:2" x14ac:dyDescent="0.2">
      <c r="A388">
        <v>981</v>
      </c>
      <c r="B388" s="80">
        <v>195</v>
      </c>
    </row>
    <row r="389" spans="1:2" x14ac:dyDescent="0.2">
      <c r="A389">
        <v>982</v>
      </c>
      <c r="B389" s="80">
        <v>195</v>
      </c>
    </row>
    <row r="390" spans="1:2" x14ac:dyDescent="0.2">
      <c r="A390">
        <v>983</v>
      </c>
      <c r="B390" s="80">
        <v>195</v>
      </c>
    </row>
    <row r="391" spans="1:2" x14ac:dyDescent="0.2">
      <c r="A391">
        <v>984</v>
      </c>
      <c r="B391" s="80">
        <v>195</v>
      </c>
    </row>
    <row r="392" spans="1:2" x14ac:dyDescent="0.2">
      <c r="A392">
        <v>985</v>
      </c>
      <c r="B392" s="80">
        <v>195</v>
      </c>
    </row>
    <row r="393" spans="1:2" x14ac:dyDescent="0.2">
      <c r="A393">
        <v>986</v>
      </c>
      <c r="B393" s="80">
        <v>195</v>
      </c>
    </row>
    <row r="394" spans="1:2" x14ac:dyDescent="0.2">
      <c r="A394">
        <v>987</v>
      </c>
      <c r="B394" s="80">
        <v>195</v>
      </c>
    </row>
    <row r="395" spans="1:2" x14ac:dyDescent="0.2">
      <c r="A395">
        <v>988</v>
      </c>
      <c r="B395" s="80">
        <v>195</v>
      </c>
    </row>
    <row r="396" spans="1:2" x14ac:dyDescent="0.2">
      <c r="A396">
        <v>989</v>
      </c>
      <c r="B396" s="80">
        <v>195</v>
      </c>
    </row>
    <row r="397" spans="1:2" x14ac:dyDescent="0.2">
      <c r="A397">
        <v>990</v>
      </c>
      <c r="B397" s="80">
        <v>195</v>
      </c>
    </row>
    <row r="398" spans="1:2" x14ac:dyDescent="0.2">
      <c r="A398">
        <v>991</v>
      </c>
      <c r="B398" s="80">
        <v>195</v>
      </c>
    </row>
    <row r="399" spans="1:2" x14ac:dyDescent="0.2">
      <c r="A399">
        <v>992</v>
      </c>
      <c r="B399" s="80">
        <v>195</v>
      </c>
    </row>
    <row r="400" spans="1:2" x14ac:dyDescent="0.2">
      <c r="A400">
        <v>993</v>
      </c>
      <c r="B400" s="80">
        <v>195</v>
      </c>
    </row>
    <row r="401" spans="1:2" x14ac:dyDescent="0.2">
      <c r="A401">
        <v>994</v>
      </c>
      <c r="B401" s="80">
        <v>195</v>
      </c>
    </row>
    <row r="402" spans="1:2" x14ac:dyDescent="0.2">
      <c r="A402">
        <v>995</v>
      </c>
      <c r="B402" s="80">
        <v>195</v>
      </c>
    </row>
    <row r="403" spans="1:2" x14ac:dyDescent="0.2">
      <c r="A403">
        <v>996</v>
      </c>
      <c r="B403" s="80">
        <v>195</v>
      </c>
    </row>
    <row r="404" spans="1:2" x14ac:dyDescent="0.2">
      <c r="A404">
        <v>997</v>
      </c>
      <c r="B404" s="80">
        <v>195</v>
      </c>
    </row>
    <row r="405" spans="1:2" x14ac:dyDescent="0.2">
      <c r="A405">
        <v>998</v>
      </c>
      <c r="B405" s="80">
        <v>195</v>
      </c>
    </row>
    <row r="406" spans="1:2" x14ac:dyDescent="0.2">
      <c r="A406">
        <v>999</v>
      </c>
      <c r="B406" s="80">
        <v>195</v>
      </c>
    </row>
    <row r="407" spans="1:2" x14ac:dyDescent="0.2">
      <c r="A407">
        <v>1000</v>
      </c>
      <c r="B407" s="80">
        <v>195</v>
      </c>
    </row>
    <row r="408" spans="1:2" x14ac:dyDescent="0.2">
      <c r="A408">
        <v>1001</v>
      </c>
      <c r="B408" s="80">
        <v>195</v>
      </c>
    </row>
    <row r="409" spans="1:2" x14ac:dyDescent="0.2">
      <c r="A409">
        <v>1002</v>
      </c>
      <c r="B409" s="80">
        <v>195</v>
      </c>
    </row>
    <row r="410" spans="1:2" x14ac:dyDescent="0.2">
      <c r="A410">
        <v>1003</v>
      </c>
      <c r="B410" s="80">
        <v>195</v>
      </c>
    </row>
    <row r="411" spans="1:2" x14ac:dyDescent="0.2">
      <c r="A411">
        <v>1004</v>
      </c>
      <c r="B411" s="80">
        <v>195</v>
      </c>
    </row>
    <row r="412" spans="1:2" x14ac:dyDescent="0.2">
      <c r="A412">
        <v>1005</v>
      </c>
      <c r="B412" s="80">
        <v>195</v>
      </c>
    </row>
    <row r="413" spans="1:2" x14ac:dyDescent="0.2">
      <c r="A413">
        <v>1006</v>
      </c>
      <c r="B413" s="80">
        <v>195</v>
      </c>
    </row>
    <row r="414" spans="1:2" x14ac:dyDescent="0.2">
      <c r="A414">
        <v>1007</v>
      </c>
      <c r="B414" s="80">
        <v>195</v>
      </c>
    </row>
    <row r="415" spans="1:2" x14ac:dyDescent="0.2">
      <c r="A415">
        <v>1008</v>
      </c>
      <c r="B415" s="80">
        <v>195</v>
      </c>
    </row>
    <row r="416" spans="1:2" x14ac:dyDescent="0.2">
      <c r="A416">
        <v>1009</v>
      </c>
      <c r="B416" s="80">
        <v>195</v>
      </c>
    </row>
    <row r="417" spans="1:2" x14ac:dyDescent="0.2">
      <c r="A417">
        <v>1010</v>
      </c>
      <c r="B417" s="80">
        <v>195</v>
      </c>
    </row>
    <row r="418" spans="1:2" x14ac:dyDescent="0.2">
      <c r="A418">
        <v>1011</v>
      </c>
      <c r="B418" s="80">
        <v>195</v>
      </c>
    </row>
    <row r="419" spans="1:2" x14ac:dyDescent="0.2">
      <c r="A419">
        <v>1012</v>
      </c>
      <c r="B419" s="80">
        <v>195</v>
      </c>
    </row>
    <row r="420" spans="1:2" x14ac:dyDescent="0.2">
      <c r="A420">
        <v>1013</v>
      </c>
      <c r="B420" s="80">
        <v>195</v>
      </c>
    </row>
    <row r="421" spans="1:2" x14ac:dyDescent="0.2">
      <c r="A421">
        <v>1014</v>
      </c>
      <c r="B421" s="80">
        <v>195</v>
      </c>
    </row>
    <row r="422" spans="1:2" x14ac:dyDescent="0.2">
      <c r="A422">
        <v>1015</v>
      </c>
      <c r="B422" s="80">
        <v>195</v>
      </c>
    </row>
    <row r="423" spans="1:2" x14ac:dyDescent="0.2">
      <c r="A423">
        <v>1016</v>
      </c>
      <c r="B423" s="80">
        <v>195</v>
      </c>
    </row>
    <row r="424" spans="1:2" x14ac:dyDescent="0.2">
      <c r="A424">
        <v>1017</v>
      </c>
      <c r="B424" s="80">
        <v>195</v>
      </c>
    </row>
    <row r="425" spans="1:2" x14ac:dyDescent="0.2">
      <c r="A425">
        <v>1018</v>
      </c>
      <c r="B425" s="80">
        <v>195</v>
      </c>
    </row>
    <row r="426" spans="1:2" x14ac:dyDescent="0.2">
      <c r="A426">
        <v>1019</v>
      </c>
      <c r="B426" s="80">
        <v>195</v>
      </c>
    </row>
    <row r="427" spans="1:2" x14ac:dyDescent="0.2">
      <c r="A427">
        <v>1020</v>
      </c>
      <c r="B427" s="80">
        <v>194</v>
      </c>
    </row>
    <row r="428" spans="1:2" x14ac:dyDescent="0.2">
      <c r="A428">
        <v>1021</v>
      </c>
      <c r="B428" s="80">
        <v>194</v>
      </c>
    </row>
    <row r="429" spans="1:2" x14ac:dyDescent="0.2">
      <c r="A429">
        <v>1022</v>
      </c>
      <c r="B429" s="80">
        <v>194</v>
      </c>
    </row>
    <row r="430" spans="1:2" x14ac:dyDescent="0.2">
      <c r="A430">
        <v>1023</v>
      </c>
      <c r="B430" s="80">
        <v>194</v>
      </c>
    </row>
    <row r="431" spans="1:2" x14ac:dyDescent="0.2">
      <c r="A431">
        <v>1024</v>
      </c>
      <c r="B431" s="80">
        <v>194</v>
      </c>
    </row>
    <row r="432" spans="1:2" x14ac:dyDescent="0.2">
      <c r="A432">
        <v>1025</v>
      </c>
      <c r="B432" s="80">
        <v>194</v>
      </c>
    </row>
    <row r="433" spans="1:2" x14ac:dyDescent="0.2">
      <c r="A433">
        <v>1026</v>
      </c>
      <c r="B433" s="80">
        <v>194</v>
      </c>
    </row>
    <row r="434" spans="1:2" x14ac:dyDescent="0.2">
      <c r="A434">
        <v>1027</v>
      </c>
      <c r="B434" s="80">
        <v>194</v>
      </c>
    </row>
    <row r="435" spans="1:2" x14ac:dyDescent="0.2">
      <c r="A435">
        <v>1028</v>
      </c>
      <c r="B435" s="80">
        <v>194</v>
      </c>
    </row>
    <row r="436" spans="1:2" x14ac:dyDescent="0.2">
      <c r="A436">
        <v>1029</v>
      </c>
      <c r="B436" s="80">
        <v>194</v>
      </c>
    </row>
    <row r="437" spans="1:2" x14ac:dyDescent="0.2">
      <c r="A437">
        <v>1030</v>
      </c>
      <c r="B437" s="80">
        <v>194</v>
      </c>
    </row>
    <row r="438" spans="1:2" x14ac:dyDescent="0.2">
      <c r="A438">
        <v>1031</v>
      </c>
      <c r="B438" s="80">
        <v>194</v>
      </c>
    </row>
    <row r="439" spans="1:2" x14ac:dyDescent="0.2">
      <c r="A439">
        <v>1032</v>
      </c>
      <c r="B439" s="80">
        <v>194</v>
      </c>
    </row>
    <row r="440" spans="1:2" x14ac:dyDescent="0.2">
      <c r="A440">
        <v>1033</v>
      </c>
      <c r="B440" s="80">
        <v>194</v>
      </c>
    </row>
    <row r="441" spans="1:2" x14ac:dyDescent="0.2">
      <c r="A441">
        <v>1034</v>
      </c>
      <c r="B441" s="80">
        <v>194</v>
      </c>
    </row>
    <row r="442" spans="1:2" x14ac:dyDescent="0.2">
      <c r="A442">
        <v>1035</v>
      </c>
      <c r="B442" s="80">
        <v>194</v>
      </c>
    </row>
    <row r="443" spans="1:2" x14ac:dyDescent="0.2">
      <c r="A443">
        <v>1036</v>
      </c>
      <c r="B443" s="80">
        <v>194</v>
      </c>
    </row>
    <row r="444" spans="1:2" x14ac:dyDescent="0.2">
      <c r="A444">
        <v>1037</v>
      </c>
      <c r="B444" s="80">
        <v>194</v>
      </c>
    </row>
    <row r="445" spans="1:2" x14ac:dyDescent="0.2">
      <c r="A445">
        <v>1038</v>
      </c>
      <c r="B445" s="80">
        <v>194</v>
      </c>
    </row>
    <row r="446" spans="1:2" x14ac:dyDescent="0.2">
      <c r="A446">
        <v>1039</v>
      </c>
      <c r="B446" s="80">
        <v>194</v>
      </c>
    </row>
    <row r="447" spans="1:2" x14ac:dyDescent="0.2">
      <c r="A447">
        <v>1040</v>
      </c>
      <c r="B447" s="80">
        <v>193</v>
      </c>
    </row>
    <row r="448" spans="1:2" x14ac:dyDescent="0.2">
      <c r="A448">
        <v>1041</v>
      </c>
      <c r="B448" s="80">
        <v>193</v>
      </c>
    </row>
    <row r="449" spans="1:2" x14ac:dyDescent="0.2">
      <c r="A449">
        <v>1042</v>
      </c>
      <c r="B449" s="80">
        <v>193</v>
      </c>
    </row>
    <row r="450" spans="1:2" x14ac:dyDescent="0.2">
      <c r="A450">
        <v>1043</v>
      </c>
      <c r="B450" s="80">
        <v>193</v>
      </c>
    </row>
    <row r="451" spans="1:2" x14ac:dyDescent="0.2">
      <c r="A451">
        <v>1044</v>
      </c>
      <c r="B451" s="80">
        <v>193</v>
      </c>
    </row>
    <row r="452" spans="1:2" x14ac:dyDescent="0.2">
      <c r="A452">
        <v>1045</v>
      </c>
      <c r="B452" s="80">
        <v>193</v>
      </c>
    </row>
    <row r="453" spans="1:2" x14ac:dyDescent="0.2">
      <c r="A453">
        <v>1046</v>
      </c>
      <c r="B453" s="80">
        <v>193</v>
      </c>
    </row>
    <row r="454" spans="1:2" x14ac:dyDescent="0.2">
      <c r="A454">
        <v>1047</v>
      </c>
      <c r="B454" s="80">
        <v>193</v>
      </c>
    </row>
    <row r="455" spans="1:2" x14ac:dyDescent="0.2">
      <c r="A455">
        <v>1048</v>
      </c>
      <c r="B455" s="80">
        <v>193</v>
      </c>
    </row>
    <row r="456" spans="1:2" x14ac:dyDescent="0.2">
      <c r="A456">
        <v>1049</v>
      </c>
      <c r="B456" s="80">
        <v>193</v>
      </c>
    </row>
    <row r="457" spans="1:2" x14ac:dyDescent="0.2">
      <c r="A457">
        <v>1050</v>
      </c>
      <c r="B457" s="80">
        <v>193</v>
      </c>
    </row>
    <row r="458" spans="1:2" x14ac:dyDescent="0.2">
      <c r="A458">
        <v>1051</v>
      </c>
      <c r="B458" s="80">
        <v>193</v>
      </c>
    </row>
    <row r="459" spans="1:2" x14ac:dyDescent="0.2">
      <c r="A459">
        <v>1052</v>
      </c>
      <c r="B459" s="80">
        <v>193</v>
      </c>
    </row>
    <row r="460" spans="1:2" x14ac:dyDescent="0.2">
      <c r="A460">
        <v>1053</v>
      </c>
      <c r="B460" s="80">
        <v>193</v>
      </c>
    </row>
    <row r="461" spans="1:2" x14ac:dyDescent="0.2">
      <c r="A461">
        <v>1054</v>
      </c>
      <c r="B461" s="80">
        <v>193</v>
      </c>
    </row>
    <row r="462" spans="1:2" x14ac:dyDescent="0.2">
      <c r="A462">
        <v>1055</v>
      </c>
      <c r="B462" s="80">
        <v>193</v>
      </c>
    </row>
    <row r="463" spans="1:2" x14ac:dyDescent="0.2">
      <c r="A463">
        <v>1056</v>
      </c>
      <c r="B463" s="80">
        <v>193</v>
      </c>
    </row>
    <row r="464" spans="1:2" x14ac:dyDescent="0.2">
      <c r="A464">
        <v>1057</v>
      </c>
      <c r="B464" s="80">
        <v>193</v>
      </c>
    </row>
    <row r="465" spans="1:2" x14ac:dyDescent="0.2">
      <c r="A465">
        <v>1058</v>
      </c>
      <c r="B465" s="80">
        <v>193</v>
      </c>
    </row>
    <row r="466" spans="1:2" x14ac:dyDescent="0.2">
      <c r="A466">
        <v>1059</v>
      </c>
      <c r="B466" s="80">
        <v>193</v>
      </c>
    </row>
    <row r="467" spans="1:2" x14ac:dyDescent="0.2">
      <c r="A467">
        <v>1060</v>
      </c>
      <c r="B467" s="80">
        <v>192</v>
      </c>
    </row>
    <row r="468" spans="1:2" x14ac:dyDescent="0.2">
      <c r="A468">
        <v>1061</v>
      </c>
      <c r="B468" s="80">
        <v>192</v>
      </c>
    </row>
    <row r="469" spans="1:2" x14ac:dyDescent="0.2">
      <c r="A469">
        <v>1062</v>
      </c>
      <c r="B469" s="80">
        <v>192</v>
      </c>
    </row>
    <row r="470" spans="1:2" x14ac:dyDescent="0.2">
      <c r="A470">
        <v>1063</v>
      </c>
      <c r="B470" s="80">
        <v>192</v>
      </c>
    </row>
    <row r="471" spans="1:2" x14ac:dyDescent="0.2">
      <c r="A471">
        <v>1064</v>
      </c>
      <c r="B471" s="80">
        <v>192</v>
      </c>
    </row>
    <row r="472" spans="1:2" x14ac:dyDescent="0.2">
      <c r="A472">
        <v>1065</v>
      </c>
      <c r="B472" s="80">
        <v>192</v>
      </c>
    </row>
    <row r="473" spans="1:2" x14ac:dyDescent="0.2">
      <c r="A473">
        <v>1066</v>
      </c>
      <c r="B473" s="80">
        <v>192</v>
      </c>
    </row>
    <row r="474" spans="1:2" x14ac:dyDescent="0.2">
      <c r="A474">
        <v>1067</v>
      </c>
      <c r="B474" s="80">
        <v>192</v>
      </c>
    </row>
    <row r="475" spans="1:2" x14ac:dyDescent="0.2">
      <c r="A475">
        <v>1068</v>
      </c>
      <c r="B475" s="80">
        <v>192</v>
      </c>
    </row>
    <row r="476" spans="1:2" x14ac:dyDescent="0.2">
      <c r="A476">
        <v>1069</v>
      </c>
      <c r="B476" s="80">
        <v>192</v>
      </c>
    </row>
    <row r="477" spans="1:2" x14ac:dyDescent="0.2">
      <c r="A477">
        <v>1070</v>
      </c>
      <c r="B477" s="80">
        <v>192</v>
      </c>
    </row>
    <row r="478" spans="1:2" x14ac:dyDescent="0.2">
      <c r="A478">
        <v>1071</v>
      </c>
      <c r="B478" s="80">
        <v>192</v>
      </c>
    </row>
    <row r="479" spans="1:2" x14ac:dyDescent="0.2">
      <c r="A479">
        <v>1072</v>
      </c>
      <c r="B479" s="80">
        <v>192</v>
      </c>
    </row>
    <row r="480" spans="1:2" x14ac:dyDescent="0.2">
      <c r="A480">
        <v>1073</v>
      </c>
      <c r="B480" s="80">
        <v>192</v>
      </c>
    </row>
    <row r="481" spans="1:2" x14ac:dyDescent="0.2">
      <c r="A481">
        <v>1074</v>
      </c>
      <c r="B481" s="80">
        <v>192</v>
      </c>
    </row>
    <row r="482" spans="1:2" x14ac:dyDescent="0.2">
      <c r="A482">
        <v>1075</v>
      </c>
      <c r="B482" s="80">
        <v>192</v>
      </c>
    </row>
    <row r="483" spans="1:2" x14ac:dyDescent="0.2">
      <c r="A483">
        <v>1076</v>
      </c>
      <c r="B483" s="80">
        <v>192</v>
      </c>
    </row>
    <row r="484" spans="1:2" x14ac:dyDescent="0.2">
      <c r="A484">
        <v>1077</v>
      </c>
      <c r="B484" s="80">
        <v>192</v>
      </c>
    </row>
    <row r="485" spans="1:2" x14ac:dyDescent="0.2">
      <c r="A485">
        <v>1078</v>
      </c>
      <c r="B485" s="80">
        <v>192</v>
      </c>
    </row>
    <row r="486" spans="1:2" x14ac:dyDescent="0.2">
      <c r="A486">
        <v>1079</v>
      </c>
      <c r="B486" s="80">
        <v>192</v>
      </c>
    </row>
    <row r="487" spans="1:2" x14ac:dyDescent="0.2">
      <c r="A487">
        <v>1080</v>
      </c>
      <c r="B487" s="80">
        <v>190</v>
      </c>
    </row>
    <row r="488" spans="1:2" x14ac:dyDescent="0.2">
      <c r="A488">
        <v>1081</v>
      </c>
      <c r="B488" s="80">
        <v>190</v>
      </c>
    </row>
    <row r="489" spans="1:2" x14ac:dyDescent="0.2">
      <c r="A489">
        <v>1082</v>
      </c>
      <c r="B489" s="80">
        <v>190</v>
      </c>
    </row>
    <row r="490" spans="1:2" x14ac:dyDescent="0.2">
      <c r="A490">
        <v>1083</v>
      </c>
      <c r="B490" s="80">
        <v>190</v>
      </c>
    </row>
    <row r="491" spans="1:2" x14ac:dyDescent="0.2">
      <c r="A491">
        <v>1084</v>
      </c>
      <c r="B491" s="80">
        <v>190</v>
      </c>
    </row>
    <row r="492" spans="1:2" x14ac:dyDescent="0.2">
      <c r="A492">
        <v>1085</v>
      </c>
      <c r="B492" s="80">
        <v>190</v>
      </c>
    </row>
    <row r="493" spans="1:2" x14ac:dyDescent="0.2">
      <c r="A493">
        <v>1086</v>
      </c>
      <c r="B493" s="80">
        <v>190</v>
      </c>
    </row>
    <row r="494" spans="1:2" x14ac:dyDescent="0.2">
      <c r="A494">
        <v>1087</v>
      </c>
      <c r="B494" s="80">
        <v>190</v>
      </c>
    </row>
    <row r="495" spans="1:2" x14ac:dyDescent="0.2">
      <c r="A495">
        <v>1088</v>
      </c>
      <c r="B495" s="80">
        <v>190</v>
      </c>
    </row>
    <row r="496" spans="1:2" x14ac:dyDescent="0.2">
      <c r="A496">
        <v>1089</v>
      </c>
      <c r="B496" s="80">
        <v>190</v>
      </c>
    </row>
    <row r="497" spans="1:2" x14ac:dyDescent="0.2">
      <c r="A497">
        <v>1090</v>
      </c>
      <c r="B497" s="80">
        <v>190</v>
      </c>
    </row>
    <row r="498" spans="1:2" x14ac:dyDescent="0.2">
      <c r="A498">
        <v>1091</v>
      </c>
      <c r="B498" s="80">
        <v>190</v>
      </c>
    </row>
    <row r="499" spans="1:2" x14ac:dyDescent="0.2">
      <c r="A499">
        <v>1092</v>
      </c>
      <c r="B499" s="80">
        <v>190</v>
      </c>
    </row>
    <row r="500" spans="1:2" x14ac:dyDescent="0.2">
      <c r="A500">
        <v>1093</v>
      </c>
      <c r="B500" s="80">
        <v>190</v>
      </c>
    </row>
    <row r="501" spans="1:2" x14ac:dyDescent="0.2">
      <c r="A501">
        <v>1094</v>
      </c>
      <c r="B501" s="80">
        <v>190</v>
      </c>
    </row>
    <row r="502" spans="1:2" x14ac:dyDescent="0.2">
      <c r="A502">
        <v>1095</v>
      </c>
      <c r="B502" s="80">
        <v>190</v>
      </c>
    </row>
    <row r="503" spans="1:2" x14ac:dyDescent="0.2">
      <c r="A503">
        <v>1096</v>
      </c>
      <c r="B503" s="80">
        <v>190</v>
      </c>
    </row>
    <row r="504" spans="1:2" x14ac:dyDescent="0.2">
      <c r="A504">
        <v>1097</v>
      </c>
      <c r="B504" s="80">
        <v>190</v>
      </c>
    </row>
    <row r="505" spans="1:2" x14ac:dyDescent="0.2">
      <c r="A505">
        <v>1098</v>
      </c>
      <c r="B505" s="80">
        <v>190</v>
      </c>
    </row>
    <row r="506" spans="1:2" x14ac:dyDescent="0.2">
      <c r="A506">
        <v>1099</v>
      </c>
      <c r="B506" s="80">
        <v>190</v>
      </c>
    </row>
    <row r="507" spans="1:2" x14ac:dyDescent="0.2">
      <c r="A507">
        <v>1100</v>
      </c>
      <c r="B507" s="80">
        <v>189</v>
      </c>
    </row>
    <row r="508" spans="1:2" x14ac:dyDescent="0.2">
      <c r="A508">
        <v>1101</v>
      </c>
      <c r="B508" s="80">
        <v>189</v>
      </c>
    </row>
    <row r="509" spans="1:2" x14ac:dyDescent="0.2">
      <c r="A509">
        <v>1102</v>
      </c>
      <c r="B509" s="80">
        <v>189</v>
      </c>
    </row>
    <row r="510" spans="1:2" x14ac:dyDescent="0.2">
      <c r="A510">
        <v>1103</v>
      </c>
      <c r="B510" s="80">
        <v>189</v>
      </c>
    </row>
    <row r="511" spans="1:2" x14ac:dyDescent="0.2">
      <c r="A511">
        <v>1104</v>
      </c>
      <c r="B511" s="80">
        <v>189</v>
      </c>
    </row>
    <row r="512" spans="1:2" x14ac:dyDescent="0.2">
      <c r="A512">
        <v>1105</v>
      </c>
      <c r="B512" s="80">
        <v>189</v>
      </c>
    </row>
    <row r="513" spans="1:2" x14ac:dyDescent="0.2">
      <c r="A513">
        <v>1106</v>
      </c>
      <c r="B513" s="80">
        <v>189</v>
      </c>
    </row>
    <row r="514" spans="1:2" x14ac:dyDescent="0.2">
      <c r="A514">
        <v>1107</v>
      </c>
      <c r="B514" s="80">
        <v>189</v>
      </c>
    </row>
    <row r="515" spans="1:2" x14ac:dyDescent="0.2">
      <c r="A515">
        <v>1108</v>
      </c>
      <c r="B515" s="80">
        <v>189</v>
      </c>
    </row>
    <row r="516" spans="1:2" x14ac:dyDescent="0.2">
      <c r="A516">
        <v>1109</v>
      </c>
      <c r="B516" s="80">
        <v>189</v>
      </c>
    </row>
    <row r="517" spans="1:2" x14ac:dyDescent="0.2">
      <c r="A517">
        <v>1110</v>
      </c>
      <c r="B517" s="80">
        <v>189</v>
      </c>
    </row>
    <row r="518" spans="1:2" x14ac:dyDescent="0.2">
      <c r="A518">
        <v>1111</v>
      </c>
      <c r="B518" s="80">
        <v>189</v>
      </c>
    </row>
    <row r="519" spans="1:2" x14ac:dyDescent="0.2">
      <c r="A519">
        <v>1112</v>
      </c>
      <c r="B519" s="80">
        <v>189</v>
      </c>
    </row>
    <row r="520" spans="1:2" x14ac:dyDescent="0.2">
      <c r="A520">
        <v>1113</v>
      </c>
      <c r="B520" s="80">
        <v>189</v>
      </c>
    </row>
    <row r="521" spans="1:2" x14ac:dyDescent="0.2">
      <c r="A521">
        <v>1114</v>
      </c>
      <c r="B521" s="80">
        <v>189</v>
      </c>
    </row>
    <row r="522" spans="1:2" x14ac:dyDescent="0.2">
      <c r="A522">
        <v>1115</v>
      </c>
      <c r="B522" s="80">
        <v>189</v>
      </c>
    </row>
    <row r="523" spans="1:2" x14ac:dyDescent="0.2">
      <c r="A523">
        <v>1116</v>
      </c>
      <c r="B523" s="80">
        <v>189</v>
      </c>
    </row>
    <row r="524" spans="1:2" x14ac:dyDescent="0.2">
      <c r="A524">
        <v>1117</v>
      </c>
      <c r="B524" s="80">
        <v>189</v>
      </c>
    </row>
    <row r="525" spans="1:2" x14ac:dyDescent="0.2">
      <c r="A525">
        <v>1118</v>
      </c>
      <c r="B525" s="80">
        <v>189</v>
      </c>
    </row>
    <row r="526" spans="1:2" x14ac:dyDescent="0.2">
      <c r="A526">
        <v>1119</v>
      </c>
      <c r="B526" s="80">
        <v>189</v>
      </c>
    </row>
    <row r="527" spans="1:2" x14ac:dyDescent="0.2">
      <c r="A527">
        <v>1120</v>
      </c>
      <c r="B527" s="80">
        <v>188</v>
      </c>
    </row>
    <row r="528" spans="1:2" x14ac:dyDescent="0.2">
      <c r="A528">
        <v>1121</v>
      </c>
      <c r="B528" s="80">
        <v>188</v>
      </c>
    </row>
    <row r="529" spans="1:2" x14ac:dyDescent="0.2">
      <c r="A529">
        <v>1122</v>
      </c>
      <c r="B529" s="80">
        <v>188</v>
      </c>
    </row>
    <row r="530" spans="1:2" x14ac:dyDescent="0.2">
      <c r="A530">
        <v>1123</v>
      </c>
      <c r="B530" s="80">
        <v>188</v>
      </c>
    </row>
    <row r="531" spans="1:2" x14ac:dyDescent="0.2">
      <c r="A531">
        <v>1124</v>
      </c>
      <c r="B531" s="80">
        <v>188</v>
      </c>
    </row>
    <row r="532" spans="1:2" x14ac:dyDescent="0.2">
      <c r="A532">
        <v>1125</v>
      </c>
      <c r="B532" s="80">
        <v>188</v>
      </c>
    </row>
    <row r="533" spans="1:2" x14ac:dyDescent="0.2">
      <c r="A533">
        <v>1126</v>
      </c>
      <c r="B533" s="80">
        <v>188</v>
      </c>
    </row>
    <row r="534" spans="1:2" x14ac:dyDescent="0.2">
      <c r="A534">
        <v>1127</v>
      </c>
      <c r="B534" s="80">
        <v>188</v>
      </c>
    </row>
    <row r="535" spans="1:2" x14ac:dyDescent="0.2">
      <c r="A535">
        <v>1128</v>
      </c>
      <c r="B535" s="80">
        <v>188</v>
      </c>
    </row>
    <row r="536" spans="1:2" x14ac:dyDescent="0.2">
      <c r="A536">
        <v>1129</v>
      </c>
      <c r="B536" s="80">
        <v>188</v>
      </c>
    </row>
    <row r="537" spans="1:2" x14ac:dyDescent="0.2">
      <c r="A537">
        <v>1130</v>
      </c>
      <c r="B537" s="80">
        <v>188</v>
      </c>
    </row>
    <row r="538" spans="1:2" x14ac:dyDescent="0.2">
      <c r="A538">
        <v>1131</v>
      </c>
      <c r="B538" s="80">
        <v>188</v>
      </c>
    </row>
    <row r="539" spans="1:2" x14ac:dyDescent="0.2">
      <c r="A539">
        <v>1132</v>
      </c>
      <c r="B539" s="80">
        <v>188</v>
      </c>
    </row>
    <row r="540" spans="1:2" x14ac:dyDescent="0.2">
      <c r="A540">
        <v>1133</v>
      </c>
      <c r="B540" s="80">
        <v>188</v>
      </c>
    </row>
    <row r="541" spans="1:2" x14ac:dyDescent="0.2">
      <c r="A541">
        <v>1134</v>
      </c>
      <c r="B541" s="80">
        <v>188</v>
      </c>
    </row>
    <row r="542" spans="1:2" x14ac:dyDescent="0.2">
      <c r="A542">
        <v>1135</v>
      </c>
      <c r="B542" s="80">
        <v>188</v>
      </c>
    </row>
    <row r="543" spans="1:2" x14ac:dyDescent="0.2">
      <c r="A543">
        <v>1136</v>
      </c>
      <c r="B543" s="80">
        <v>188</v>
      </c>
    </row>
    <row r="544" spans="1:2" x14ac:dyDescent="0.2">
      <c r="A544">
        <v>1137</v>
      </c>
      <c r="B544" s="80">
        <v>188</v>
      </c>
    </row>
    <row r="545" spans="1:2" x14ac:dyDescent="0.2">
      <c r="A545">
        <v>1138</v>
      </c>
      <c r="B545" s="80">
        <v>188</v>
      </c>
    </row>
    <row r="546" spans="1:2" x14ac:dyDescent="0.2">
      <c r="A546">
        <v>1139</v>
      </c>
      <c r="B546" s="80">
        <v>188</v>
      </c>
    </row>
    <row r="547" spans="1:2" x14ac:dyDescent="0.2">
      <c r="A547">
        <v>1140</v>
      </c>
      <c r="B547" s="80">
        <v>186</v>
      </c>
    </row>
    <row r="548" spans="1:2" x14ac:dyDescent="0.2">
      <c r="A548">
        <v>1141</v>
      </c>
      <c r="B548" s="80">
        <v>186</v>
      </c>
    </row>
    <row r="549" spans="1:2" x14ac:dyDescent="0.2">
      <c r="A549">
        <v>1142</v>
      </c>
      <c r="B549" s="80">
        <v>186</v>
      </c>
    </row>
    <row r="550" spans="1:2" x14ac:dyDescent="0.2">
      <c r="A550">
        <v>1143</v>
      </c>
      <c r="B550" s="80">
        <v>186</v>
      </c>
    </row>
    <row r="551" spans="1:2" x14ac:dyDescent="0.2">
      <c r="A551">
        <v>1144</v>
      </c>
      <c r="B551" s="80">
        <v>186</v>
      </c>
    </row>
    <row r="552" spans="1:2" x14ac:dyDescent="0.2">
      <c r="A552">
        <v>1145</v>
      </c>
      <c r="B552" s="80">
        <v>186</v>
      </c>
    </row>
    <row r="553" spans="1:2" x14ac:dyDescent="0.2">
      <c r="A553">
        <v>1146</v>
      </c>
      <c r="B553" s="80">
        <v>186</v>
      </c>
    </row>
    <row r="554" spans="1:2" x14ac:dyDescent="0.2">
      <c r="A554">
        <v>1147</v>
      </c>
      <c r="B554" s="80">
        <v>186</v>
      </c>
    </row>
    <row r="555" spans="1:2" x14ac:dyDescent="0.2">
      <c r="A555">
        <v>1148</v>
      </c>
      <c r="B555" s="80">
        <v>186</v>
      </c>
    </row>
    <row r="556" spans="1:2" x14ac:dyDescent="0.2">
      <c r="A556">
        <v>1149</v>
      </c>
      <c r="B556" s="80">
        <v>186</v>
      </c>
    </row>
    <row r="557" spans="1:2" x14ac:dyDescent="0.2">
      <c r="A557">
        <v>1150</v>
      </c>
      <c r="B557" s="80">
        <v>186</v>
      </c>
    </row>
    <row r="558" spans="1:2" x14ac:dyDescent="0.2">
      <c r="A558">
        <v>1151</v>
      </c>
      <c r="B558" s="80">
        <v>186</v>
      </c>
    </row>
    <row r="559" spans="1:2" x14ac:dyDescent="0.2">
      <c r="A559">
        <v>1152</v>
      </c>
      <c r="B559" s="80">
        <v>186</v>
      </c>
    </row>
    <row r="560" spans="1:2" x14ac:dyDescent="0.2">
      <c r="A560">
        <v>1153</v>
      </c>
      <c r="B560" s="80">
        <v>186</v>
      </c>
    </row>
    <row r="561" spans="1:2" x14ac:dyDescent="0.2">
      <c r="A561">
        <v>1154</v>
      </c>
      <c r="B561" s="80">
        <v>186</v>
      </c>
    </row>
    <row r="562" spans="1:2" x14ac:dyDescent="0.2">
      <c r="A562">
        <v>1155</v>
      </c>
      <c r="B562" s="80">
        <v>186</v>
      </c>
    </row>
    <row r="563" spans="1:2" x14ac:dyDescent="0.2">
      <c r="A563">
        <v>1156</v>
      </c>
      <c r="B563" s="80">
        <v>186</v>
      </c>
    </row>
    <row r="564" spans="1:2" x14ac:dyDescent="0.2">
      <c r="A564">
        <v>1157</v>
      </c>
      <c r="B564" s="80">
        <v>186</v>
      </c>
    </row>
    <row r="565" spans="1:2" x14ac:dyDescent="0.2">
      <c r="A565">
        <v>1158</v>
      </c>
      <c r="B565" s="80">
        <v>186</v>
      </c>
    </row>
    <row r="566" spans="1:2" x14ac:dyDescent="0.2">
      <c r="A566">
        <v>1159</v>
      </c>
      <c r="B566" s="80">
        <v>186</v>
      </c>
    </row>
    <row r="567" spans="1:2" x14ac:dyDescent="0.2">
      <c r="A567">
        <v>1160</v>
      </c>
      <c r="B567" s="80">
        <v>185</v>
      </c>
    </row>
    <row r="568" spans="1:2" x14ac:dyDescent="0.2">
      <c r="A568">
        <v>1161</v>
      </c>
      <c r="B568" s="80">
        <v>185</v>
      </c>
    </row>
    <row r="569" spans="1:2" x14ac:dyDescent="0.2">
      <c r="A569">
        <v>1162</v>
      </c>
      <c r="B569" s="80">
        <v>185</v>
      </c>
    </row>
    <row r="570" spans="1:2" x14ac:dyDescent="0.2">
      <c r="A570">
        <v>1163</v>
      </c>
      <c r="B570" s="80">
        <v>185</v>
      </c>
    </row>
    <row r="571" spans="1:2" x14ac:dyDescent="0.2">
      <c r="A571">
        <v>1164</v>
      </c>
      <c r="B571" s="80">
        <v>185</v>
      </c>
    </row>
    <row r="572" spans="1:2" x14ac:dyDescent="0.2">
      <c r="A572">
        <v>1165</v>
      </c>
      <c r="B572" s="80">
        <v>185</v>
      </c>
    </row>
    <row r="573" spans="1:2" x14ac:dyDescent="0.2">
      <c r="A573">
        <v>1166</v>
      </c>
      <c r="B573" s="80">
        <v>185</v>
      </c>
    </row>
    <row r="574" spans="1:2" x14ac:dyDescent="0.2">
      <c r="A574">
        <v>1167</v>
      </c>
      <c r="B574" s="80">
        <v>185</v>
      </c>
    </row>
    <row r="575" spans="1:2" x14ac:dyDescent="0.2">
      <c r="A575">
        <v>1168</v>
      </c>
      <c r="B575" s="80">
        <v>185</v>
      </c>
    </row>
    <row r="576" spans="1:2" x14ac:dyDescent="0.2">
      <c r="A576">
        <v>1169</v>
      </c>
      <c r="B576" s="80">
        <v>185</v>
      </c>
    </row>
    <row r="577" spans="1:2" x14ac:dyDescent="0.2">
      <c r="A577">
        <v>1170</v>
      </c>
      <c r="B577" s="80">
        <v>185</v>
      </c>
    </row>
    <row r="578" spans="1:2" x14ac:dyDescent="0.2">
      <c r="A578">
        <v>1171</v>
      </c>
      <c r="B578" s="80">
        <v>185</v>
      </c>
    </row>
    <row r="579" spans="1:2" x14ac:dyDescent="0.2">
      <c r="A579">
        <v>1172</v>
      </c>
      <c r="B579" s="80">
        <v>185</v>
      </c>
    </row>
    <row r="580" spans="1:2" x14ac:dyDescent="0.2">
      <c r="A580">
        <v>1173</v>
      </c>
      <c r="B580" s="80">
        <v>185</v>
      </c>
    </row>
    <row r="581" spans="1:2" x14ac:dyDescent="0.2">
      <c r="A581">
        <v>1174</v>
      </c>
      <c r="B581" s="80">
        <v>185</v>
      </c>
    </row>
    <row r="582" spans="1:2" x14ac:dyDescent="0.2">
      <c r="A582">
        <v>1175</v>
      </c>
      <c r="B582" s="80">
        <v>185</v>
      </c>
    </row>
    <row r="583" spans="1:2" x14ac:dyDescent="0.2">
      <c r="A583">
        <v>1176</v>
      </c>
      <c r="B583" s="80">
        <v>185</v>
      </c>
    </row>
    <row r="584" spans="1:2" x14ac:dyDescent="0.2">
      <c r="A584">
        <v>1177</v>
      </c>
      <c r="B584" s="80">
        <v>185</v>
      </c>
    </row>
    <row r="585" spans="1:2" x14ac:dyDescent="0.2">
      <c r="A585">
        <v>1178</v>
      </c>
      <c r="B585" s="80">
        <v>185</v>
      </c>
    </row>
    <row r="586" spans="1:2" x14ac:dyDescent="0.2">
      <c r="A586">
        <v>1179</v>
      </c>
      <c r="B586" s="80">
        <v>185</v>
      </c>
    </row>
    <row r="587" spans="1:2" x14ac:dyDescent="0.2">
      <c r="A587">
        <v>1180</v>
      </c>
      <c r="B587" s="80">
        <v>183</v>
      </c>
    </row>
    <row r="588" spans="1:2" x14ac:dyDescent="0.2">
      <c r="A588">
        <v>1181</v>
      </c>
      <c r="B588" s="80">
        <v>183</v>
      </c>
    </row>
    <row r="589" spans="1:2" x14ac:dyDescent="0.2">
      <c r="A589">
        <v>1182</v>
      </c>
      <c r="B589" s="80">
        <v>183</v>
      </c>
    </row>
    <row r="590" spans="1:2" x14ac:dyDescent="0.2">
      <c r="A590">
        <v>1183</v>
      </c>
      <c r="B590" s="80">
        <v>183</v>
      </c>
    </row>
    <row r="591" spans="1:2" x14ac:dyDescent="0.2">
      <c r="A591">
        <v>1184</v>
      </c>
      <c r="B591" s="80">
        <v>183</v>
      </c>
    </row>
    <row r="592" spans="1:2" x14ac:dyDescent="0.2">
      <c r="A592">
        <v>1185</v>
      </c>
      <c r="B592" s="80">
        <v>183</v>
      </c>
    </row>
    <row r="593" spans="1:2" x14ac:dyDescent="0.2">
      <c r="A593">
        <v>1186</v>
      </c>
      <c r="B593" s="80">
        <v>183</v>
      </c>
    </row>
    <row r="594" spans="1:2" x14ac:dyDescent="0.2">
      <c r="A594">
        <v>1187</v>
      </c>
      <c r="B594" s="80">
        <v>183</v>
      </c>
    </row>
    <row r="595" spans="1:2" x14ac:dyDescent="0.2">
      <c r="A595">
        <v>1188</v>
      </c>
      <c r="B595" s="80">
        <v>183</v>
      </c>
    </row>
    <row r="596" spans="1:2" x14ac:dyDescent="0.2">
      <c r="A596">
        <v>1189</v>
      </c>
      <c r="B596" s="80">
        <v>183</v>
      </c>
    </row>
    <row r="597" spans="1:2" x14ac:dyDescent="0.2">
      <c r="A597">
        <v>1190</v>
      </c>
      <c r="B597" s="80">
        <v>183</v>
      </c>
    </row>
    <row r="598" spans="1:2" x14ac:dyDescent="0.2">
      <c r="A598">
        <v>1191</v>
      </c>
      <c r="B598" s="80">
        <v>183</v>
      </c>
    </row>
    <row r="599" spans="1:2" x14ac:dyDescent="0.2">
      <c r="A599">
        <v>1192</v>
      </c>
      <c r="B599" s="80">
        <v>183</v>
      </c>
    </row>
    <row r="600" spans="1:2" x14ac:dyDescent="0.2">
      <c r="A600">
        <v>1193</v>
      </c>
      <c r="B600" s="80">
        <v>183</v>
      </c>
    </row>
    <row r="601" spans="1:2" x14ac:dyDescent="0.2">
      <c r="A601">
        <v>1194</v>
      </c>
      <c r="B601" s="80">
        <v>183</v>
      </c>
    </row>
    <row r="602" spans="1:2" x14ac:dyDescent="0.2">
      <c r="A602">
        <v>1195</v>
      </c>
      <c r="B602" s="80">
        <v>183</v>
      </c>
    </row>
    <row r="603" spans="1:2" x14ac:dyDescent="0.2">
      <c r="A603">
        <v>1196</v>
      </c>
      <c r="B603" s="80">
        <v>183</v>
      </c>
    </row>
    <row r="604" spans="1:2" x14ac:dyDescent="0.2">
      <c r="A604">
        <v>1197</v>
      </c>
      <c r="B604" s="80">
        <v>183</v>
      </c>
    </row>
    <row r="605" spans="1:2" x14ac:dyDescent="0.2">
      <c r="A605">
        <v>1198</v>
      </c>
      <c r="B605" s="80">
        <v>183</v>
      </c>
    </row>
    <row r="606" spans="1:2" x14ac:dyDescent="0.2">
      <c r="A606">
        <v>1199</v>
      </c>
      <c r="B606" s="80">
        <v>183</v>
      </c>
    </row>
    <row r="607" spans="1:2" x14ac:dyDescent="0.2">
      <c r="A607">
        <v>1200</v>
      </c>
      <c r="B607" s="80">
        <v>182</v>
      </c>
    </row>
    <row r="608" spans="1:2" x14ac:dyDescent="0.2">
      <c r="A608">
        <v>1201</v>
      </c>
      <c r="B608" s="80">
        <v>182</v>
      </c>
    </row>
    <row r="609" spans="1:2" x14ac:dyDescent="0.2">
      <c r="A609">
        <v>1202</v>
      </c>
      <c r="B609" s="80">
        <v>182</v>
      </c>
    </row>
    <row r="610" spans="1:2" x14ac:dyDescent="0.2">
      <c r="A610">
        <v>1203</v>
      </c>
      <c r="B610" s="80">
        <v>182</v>
      </c>
    </row>
    <row r="611" spans="1:2" x14ac:dyDescent="0.2">
      <c r="A611">
        <v>1204</v>
      </c>
      <c r="B611" s="80">
        <v>182</v>
      </c>
    </row>
    <row r="612" spans="1:2" x14ac:dyDescent="0.2">
      <c r="A612">
        <v>1205</v>
      </c>
      <c r="B612" s="80">
        <v>182</v>
      </c>
    </row>
    <row r="613" spans="1:2" x14ac:dyDescent="0.2">
      <c r="A613">
        <v>1206</v>
      </c>
      <c r="B613" s="80">
        <v>182</v>
      </c>
    </row>
    <row r="614" spans="1:2" x14ac:dyDescent="0.2">
      <c r="A614">
        <v>1207</v>
      </c>
      <c r="B614" s="80">
        <v>182</v>
      </c>
    </row>
    <row r="615" spans="1:2" x14ac:dyDescent="0.2">
      <c r="A615">
        <v>1208</v>
      </c>
      <c r="B615" s="80">
        <v>182</v>
      </c>
    </row>
    <row r="616" spans="1:2" x14ac:dyDescent="0.2">
      <c r="A616">
        <v>1209</v>
      </c>
      <c r="B616" s="80">
        <v>182</v>
      </c>
    </row>
    <row r="617" spans="1:2" x14ac:dyDescent="0.2">
      <c r="A617">
        <v>1210</v>
      </c>
      <c r="B617" s="80">
        <v>182</v>
      </c>
    </row>
    <row r="618" spans="1:2" x14ac:dyDescent="0.2">
      <c r="A618">
        <v>1211</v>
      </c>
      <c r="B618" s="80">
        <v>182</v>
      </c>
    </row>
    <row r="619" spans="1:2" x14ac:dyDescent="0.2">
      <c r="A619">
        <v>1212</v>
      </c>
      <c r="B619" s="80">
        <v>182</v>
      </c>
    </row>
    <row r="620" spans="1:2" x14ac:dyDescent="0.2">
      <c r="A620">
        <v>1213</v>
      </c>
      <c r="B620" s="80">
        <v>182</v>
      </c>
    </row>
    <row r="621" spans="1:2" x14ac:dyDescent="0.2">
      <c r="A621">
        <v>1214</v>
      </c>
      <c r="B621" s="80">
        <v>182</v>
      </c>
    </row>
    <row r="622" spans="1:2" x14ac:dyDescent="0.2">
      <c r="A622">
        <v>1215</v>
      </c>
      <c r="B622" s="80">
        <v>182</v>
      </c>
    </row>
    <row r="623" spans="1:2" x14ac:dyDescent="0.2">
      <c r="A623">
        <v>1216</v>
      </c>
      <c r="B623" s="80">
        <v>182</v>
      </c>
    </row>
    <row r="624" spans="1:2" x14ac:dyDescent="0.2">
      <c r="A624">
        <v>1217</v>
      </c>
      <c r="B624" s="80">
        <v>182</v>
      </c>
    </row>
    <row r="625" spans="1:2" x14ac:dyDescent="0.2">
      <c r="A625">
        <v>1218</v>
      </c>
      <c r="B625" s="80">
        <v>182</v>
      </c>
    </row>
    <row r="626" spans="1:2" x14ac:dyDescent="0.2">
      <c r="A626">
        <v>1219</v>
      </c>
      <c r="B626" s="80">
        <v>182</v>
      </c>
    </row>
    <row r="627" spans="1:2" x14ac:dyDescent="0.2">
      <c r="A627">
        <v>1220</v>
      </c>
      <c r="B627" s="80">
        <v>181</v>
      </c>
    </row>
    <row r="628" spans="1:2" x14ac:dyDescent="0.2">
      <c r="A628">
        <v>1221</v>
      </c>
      <c r="B628" s="80">
        <v>181</v>
      </c>
    </row>
    <row r="629" spans="1:2" x14ac:dyDescent="0.2">
      <c r="A629">
        <v>1222</v>
      </c>
      <c r="B629" s="80">
        <v>181</v>
      </c>
    </row>
    <row r="630" spans="1:2" x14ac:dyDescent="0.2">
      <c r="A630">
        <v>1223</v>
      </c>
      <c r="B630" s="80">
        <v>181</v>
      </c>
    </row>
    <row r="631" spans="1:2" x14ac:dyDescent="0.2">
      <c r="A631">
        <v>1224</v>
      </c>
      <c r="B631" s="80">
        <v>181</v>
      </c>
    </row>
    <row r="632" spans="1:2" x14ac:dyDescent="0.2">
      <c r="A632">
        <v>1225</v>
      </c>
      <c r="B632" s="80">
        <v>181</v>
      </c>
    </row>
    <row r="633" spans="1:2" x14ac:dyDescent="0.2">
      <c r="A633">
        <v>1226</v>
      </c>
      <c r="B633" s="80">
        <v>181</v>
      </c>
    </row>
    <row r="634" spans="1:2" x14ac:dyDescent="0.2">
      <c r="A634">
        <v>1227</v>
      </c>
      <c r="B634" s="80">
        <v>181</v>
      </c>
    </row>
    <row r="635" spans="1:2" x14ac:dyDescent="0.2">
      <c r="A635">
        <v>1228</v>
      </c>
      <c r="B635" s="80">
        <v>181</v>
      </c>
    </row>
    <row r="636" spans="1:2" x14ac:dyDescent="0.2">
      <c r="A636">
        <v>1229</v>
      </c>
      <c r="B636" s="80">
        <v>181</v>
      </c>
    </row>
    <row r="637" spans="1:2" x14ac:dyDescent="0.2">
      <c r="A637">
        <v>1230</v>
      </c>
      <c r="B637" s="80">
        <v>181</v>
      </c>
    </row>
    <row r="638" spans="1:2" x14ac:dyDescent="0.2">
      <c r="A638">
        <v>1231</v>
      </c>
      <c r="B638" s="80">
        <v>181</v>
      </c>
    </row>
    <row r="639" spans="1:2" x14ac:dyDescent="0.2">
      <c r="A639">
        <v>1232</v>
      </c>
      <c r="B639" s="80">
        <v>181</v>
      </c>
    </row>
    <row r="640" spans="1:2" x14ac:dyDescent="0.2">
      <c r="A640">
        <v>1233</v>
      </c>
      <c r="B640" s="80">
        <v>181</v>
      </c>
    </row>
    <row r="641" spans="1:2" x14ac:dyDescent="0.2">
      <c r="A641">
        <v>1234</v>
      </c>
      <c r="B641" s="80">
        <v>181</v>
      </c>
    </row>
    <row r="642" spans="1:2" x14ac:dyDescent="0.2">
      <c r="A642">
        <v>1235</v>
      </c>
      <c r="B642" s="80">
        <v>181</v>
      </c>
    </row>
    <row r="643" spans="1:2" x14ac:dyDescent="0.2">
      <c r="A643">
        <v>1236</v>
      </c>
      <c r="B643" s="80">
        <v>181</v>
      </c>
    </row>
    <row r="644" spans="1:2" x14ac:dyDescent="0.2">
      <c r="A644">
        <v>1237</v>
      </c>
      <c r="B644" s="80">
        <v>181</v>
      </c>
    </row>
    <row r="645" spans="1:2" x14ac:dyDescent="0.2">
      <c r="A645">
        <v>1238</v>
      </c>
      <c r="B645" s="80">
        <v>181</v>
      </c>
    </row>
    <row r="646" spans="1:2" x14ac:dyDescent="0.2">
      <c r="A646">
        <v>1239</v>
      </c>
      <c r="B646" s="80">
        <v>181</v>
      </c>
    </row>
    <row r="647" spans="1:2" x14ac:dyDescent="0.2">
      <c r="A647">
        <v>1240</v>
      </c>
      <c r="B647" s="80">
        <v>180</v>
      </c>
    </row>
    <row r="648" spans="1:2" x14ac:dyDescent="0.2">
      <c r="A648">
        <v>1241</v>
      </c>
      <c r="B648" s="80">
        <v>180</v>
      </c>
    </row>
    <row r="649" spans="1:2" x14ac:dyDescent="0.2">
      <c r="A649">
        <v>1242</v>
      </c>
      <c r="B649" s="80">
        <v>180</v>
      </c>
    </row>
    <row r="650" spans="1:2" x14ac:dyDescent="0.2">
      <c r="A650">
        <v>1243</v>
      </c>
      <c r="B650" s="80">
        <v>180</v>
      </c>
    </row>
    <row r="651" spans="1:2" x14ac:dyDescent="0.2">
      <c r="A651">
        <v>1244</v>
      </c>
      <c r="B651" s="80">
        <v>180</v>
      </c>
    </row>
    <row r="652" spans="1:2" x14ac:dyDescent="0.2">
      <c r="A652">
        <v>1245</v>
      </c>
      <c r="B652" s="80">
        <v>180</v>
      </c>
    </row>
    <row r="653" spans="1:2" x14ac:dyDescent="0.2">
      <c r="A653">
        <v>1246</v>
      </c>
      <c r="B653" s="80">
        <v>180</v>
      </c>
    </row>
    <row r="654" spans="1:2" x14ac:dyDescent="0.2">
      <c r="A654">
        <v>1247</v>
      </c>
      <c r="B654" s="80">
        <v>180</v>
      </c>
    </row>
    <row r="655" spans="1:2" x14ac:dyDescent="0.2">
      <c r="A655">
        <v>1248</v>
      </c>
      <c r="B655" s="80">
        <v>180</v>
      </c>
    </row>
    <row r="656" spans="1:2" x14ac:dyDescent="0.2">
      <c r="A656">
        <v>1249</v>
      </c>
      <c r="B656" s="80">
        <v>180</v>
      </c>
    </row>
    <row r="657" spans="1:2" x14ac:dyDescent="0.2">
      <c r="A657">
        <v>1250</v>
      </c>
      <c r="B657" s="80">
        <v>180</v>
      </c>
    </row>
    <row r="658" spans="1:2" x14ac:dyDescent="0.2">
      <c r="A658">
        <v>1251</v>
      </c>
      <c r="B658" s="80">
        <v>180</v>
      </c>
    </row>
    <row r="659" spans="1:2" x14ac:dyDescent="0.2">
      <c r="A659">
        <v>1252</v>
      </c>
      <c r="B659" s="80">
        <v>180</v>
      </c>
    </row>
    <row r="660" spans="1:2" x14ac:dyDescent="0.2">
      <c r="A660">
        <v>1253</v>
      </c>
      <c r="B660" s="80">
        <v>180</v>
      </c>
    </row>
    <row r="661" spans="1:2" x14ac:dyDescent="0.2">
      <c r="A661">
        <v>1254</v>
      </c>
      <c r="B661" s="80">
        <v>180</v>
      </c>
    </row>
    <row r="662" spans="1:2" x14ac:dyDescent="0.2">
      <c r="A662">
        <v>1255</v>
      </c>
      <c r="B662" s="80">
        <v>180</v>
      </c>
    </row>
    <row r="663" spans="1:2" x14ac:dyDescent="0.2">
      <c r="A663">
        <v>1256</v>
      </c>
      <c r="B663" s="80">
        <v>180</v>
      </c>
    </row>
    <row r="664" spans="1:2" x14ac:dyDescent="0.2">
      <c r="A664">
        <v>1257</v>
      </c>
      <c r="B664" s="80">
        <v>180</v>
      </c>
    </row>
    <row r="665" spans="1:2" x14ac:dyDescent="0.2">
      <c r="A665">
        <v>1258</v>
      </c>
      <c r="B665" s="80">
        <v>180</v>
      </c>
    </row>
    <row r="666" spans="1:2" x14ac:dyDescent="0.2">
      <c r="A666">
        <v>1259</v>
      </c>
      <c r="B666" s="80">
        <v>180</v>
      </c>
    </row>
    <row r="667" spans="1:2" x14ac:dyDescent="0.2">
      <c r="A667">
        <v>1260</v>
      </c>
      <c r="B667" s="80">
        <v>178</v>
      </c>
    </row>
    <row r="668" spans="1:2" x14ac:dyDescent="0.2">
      <c r="A668">
        <v>1261</v>
      </c>
      <c r="B668" s="80">
        <v>178</v>
      </c>
    </row>
    <row r="669" spans="1:2" x14ac:dyDescent="0.2">
      <c r="A669">
        <v>1262</v>
      </c>
      <c r="B669" s="80">
        <v>178</v>
      </c>
    </row>
    <row r="670" spans="1:2" x14ac:dyDescent="0.2">
      <c r="A670">
        <v>1263</v>
      </c>
      <c r="B670" s="80">
        <v>178</v>
      </c>
    </row>
    <row r="671" spans="1:2" x14ac:dyDescent="0.2">
      <c r="A671">
        <v>1264</v>
      </c>
      <c r="B671" s="80">
        <v>178</v>
      </c>
    </row>
    <row r="672" spans="1:2" x14ac:dyDescent="0.2">
      <c r="A672">
        <v>1265</v>
      </c>
      <c r="B672" s="80">
        <v>178</v>
      </c>
    </row>
    <row r="673" spans="1:2" x14ac:dyDescent="0.2">
      <c r="A673">
        <v>1266</v>
      </c>
      <c r="B673" s="80">
        <v>178</v>
      </c>
    </row>
    <row r="674" spans="1:2" x14ac:dyDescent="0.2">
      <c r="A674">
        <v>1267</v>
      </c>
      <c r="B674" s="80">
        <v>178</v>
      </c>
    </row>
    <row r="675" spans="1:2" x14ac:dyDescent="0.2">
      <c r="A675">
        <v>1268</v>
      </c>
      <c r="B675" s="80">
        <v>178</v>
      </c>
    </row>
    <row r="676" spans="1:2" x14ac:dyDescent="0.2">
      <c r="A676">
        <v>1269</v>
      </c>
      <c r="B676" s="80">
        <v>178</v>
      </c>
    </row>
    <row r="677" spans="1:2" x14ac:dyDescent="0.2">
      <c r="A677">
        <v>1270</v>
      </c>
      <c r="B677" s="80">
        <v>178</v>
      </c>
    </row>
    <row r="678" spans="1:2" x14ac:dyDescent="0.2">
      <c r="A678">
        <v>1271</v>
      </c>
      <c r="B678" s="80">
        <v>178</v>
      </c>
    </row>
    <row r="679" spans="1:2" x14ac:dyDescent="0.2">
      <c r="A679">
        <v>1272</v>
      </c>
      <c r="B679" s="80">
        <v>178</v>
      </c>
    </row>
    <row r="680" spans="1:2" x14ac:dyDescent="0.2">
      <c r="A680">
        <v>1273</v>
      </c>
      <c r="B680" s="80">
        <v>178</v>
      </c>
    </row>
    <row r="681" spans="1:2" x14ac:dyDescent="0.2">
      <c r="A681">
        <v>1274</v>
      </c>
      <c r="B681" s="80">
        <v>178</v>
      </c>
    </row>
    <row r="682" spans="1:2" x14ac:dyDescent="0.2">
      <c r="A682">
        <v>1275</v>
      </c>
      <c r="B682" s="80">
        <v>178</v>
      </c>
    </row>
    <row r="683" spans="1:2" x14ac:dyDescent="0.2">
      <c r="A683">
        <v>1276</v>
      </c>
      <c r="B683" s="80">
        <v>178</v>
      </c>
    </row>
    <row r="684" spans="1:2" x14ac:dyDescent="0.2">
      <c r="A684">
        <v>1277</v>
      </c>
      <c r="B684" s="80">
        <v>178</v>
      </c>
    </row>
    <row r="685" spans="1:2" x14ac:dyDescent="0.2">
      <c r="A685">
        <v>1278</v>
      </c>
      <c r="B685" s="80">
        <v>178</v>
      </c>
    </row>
    <row r="686" spans="1:2" x14ac:dyDescent="0.2">
      <c r="A686">
        <v>1279</v>
      </c>
      <c r="B686" s="80">
        <v>178</v>
      </c>
    </row>
    <row r="687" spans="1:2" x14ac:dyDescent="0.2">
      <c r="A687">
        <v>1280</v>
      </c>
      <c r="B687" s="80">
        <v>177</v>
      </c>
    </row>
    <row r="688" spans="1:2" x14ac:dyDescent="0.2">
      <c r="A688">
        <v>1281</v>
      </c>
      <c r="B688" s="80">
        <v>177</v>
      </c>
    </row>
    <row r="689" spans="1:2" x14ac:dyDescent="0.2">
      <c r="A689">
        <v>1282</v>
      </c>
      <c r="B689" s="80">
        <v>177</v>
      </c>
    </row>
    <row r="690" spans="1:2" x14ac:dyDescent="0.2">
      <c r="A690">
        <v>1283</v>
      </c>
      <c r="B690" s="80">
        <v>177</v>
      </c>
    </row>
    <row r="691" spans="1:2" x14ac:dyDescent="0.2">
      <c r="A691">
        <v>1284</v>
      </c>
      <c r="B691" s="80">
        <v>177</v>
      </c>
    </row>
    <row r="692" spans="1:2" x14ac:dyDescent="0.2">
      <c r="A692">
        <v>1285</v>
      </c>
      <c r="B692" s="80">
        <v>177</v>
      </c>
    </row>
    <row r="693" spans="1:2" x14ac:dyDescent="0.2">
      <c r="A693">
        <v>1286</v>
      </c>
      <c r="B693" s="80">
        <v>177</v>
      </c>
    </row>
    <row r="694" spans="1:2" x14ac:dyDescent="0.2">
      <c r="A694">
        <v>1287</v>
      </c>
      <c r="B694" s="80">
        <v>177</v>
      </c>
    </row>
    <row r="695" spans="1:2" x14ac:dyDescent="0.2">
      <c r="A695">
        <v>1288</v>
      </c>
      <c r="B695" s="80">
        <v>177</v>
      </c>
    </row>
    <row r="696" spans="1:2" x14ac:dyDescent="0.2">
      <c r="A696">
        <v>1289</v>
      </c>
      <c r="B696" s="80">
        <v>177</v>
      </c>
    </row>
    <row r="697" spans="1:2" x14ac:dyDescent="0.2">
      <c r="A697">
        <v>1290</v>
      </c>
      <c r="B697" s="80">
        <v>177</v>
      </c>
    </row>
    <row r="698" spans="1:2" x14ac:dyDescent="0.2">
      <c r="A698">
        <v>1291</v>
      </c>
      <c r="B698" s="80">
        <v>177</v>
      </c>
    </row>
    <row r="699" spans="1:2" x14ac:dyDescent="0.2">
      <c r="A699">
        <v>1292</v>
      </c>
      <c r="B699" s="80">
        <v>177</v>
      </c>
    </row>
    <row r="700" spans="1:2" x14ac:dyDescent="0.2">
      <c r="A700">
        <v>1293</v>
      </c>
      <c r="B700" s="80">
        <v>177</v>
      </c>
    </row>
    <row r="701" spans="1:2" x14ac:dyDescent="0.2">
      <c r="A701">
        <v>1294</v>
      </c>
      <c r="B701" s="80">
        <v>177</v>
      </c>
    </row>
    <row r="702" spans="1:2" x14ac:dyDescent="0.2">
      <c r="A702">
        <v>1295</v>
      </c>
      <c r="B702" s="80">
        <v>177</v>
      </c>
    </row>
    <row r="703" spans="1:2" x14ac:dyDescent="0.2">
      <c r="A703">
        <v>1296</v>
      </c>
      <c r="B703" s="80">
        <v>177</v>
      </c>
    </row>
    <row r="704" spans="1:2" x14ac:dyDescent="0.2">
      <c r="A704">
        <v>1297</v>
      </c>
      <c r="B704" s="80">
        <v>177</v>
      </c>
    </row>
    <row r="705" spans="1:2" x14ac:dyDescent="0.2">
      <c r="A705">
        <v>1298</v>
      </c>
      <c r="B705" s="80">
        <v>177</v>
      </c>
    </row>
    <row r="706" spans="1:2" x14ac:dyDescent="0.2">
      <c r="A706">
        <v>1299</v>
      </c>
      <c r="B706" s="80">
        <v>177</v>
      </c>
    </row>
    <row r="707" spans="1:2" x14ac:dyDescent="0.2">
      <c r="A707">
        <v>1300</v>
      </c>
      <c r="B707" s="80">
        <v>175</v>
      </c>
    </row>
    <row r="708" spans="1:2" x14ac:dyDescent="0.2">
      <c r="A708">
        <v>1301</v>
      </c>
      <c r="B708" s="80">
        <v>175</v>
      </c>
    </row>
    <row r="709" spans="1:2" x14ac:dyDescent="0.2">
      <c r="A709">
        <v>1302</v>
      </c>
      <c r="B709" s="80">
        <v>175</v>
      </c>
    </row>
    <row r="710" spans="1:2" x14ac:dyDescent="0.2">
      <c r="A710">
        <v>1303</v>
      </c>
      <c r="B710" s="80">
        <v>175</v>
      </c>
    </row>
    <row r="711" spans="1:2" x14ac:dyDescent="0.2">
      <c r="A711">
        <v>1304</v>
      </c>
      <c r="B711" s="80">
        <v>175</v>
      </c>
    </row>
    <row r="712" spans="1:2" x14ac:dyDescent="0.2">
      <c r="A712">
        <v>1305</v>
      </c>
      <c r="B712" s="80">
        <v>175</v>
      </c>
    </row>
    <row r="713" spans="1:2" x14ac:dyDescent="0.2">
      <c r="A713">
        <v>1306</v>
      </c>
      <c r="B713" s="80">
        <v>175</v>
      </c>
    </row>
    <row r="714" spans="1:2" x14ac:dyDescent="0.2">
      <c r="A714">
        <v>1307</v>
      </c>
      <c r="B714" s="80">
        <v>175</v>
      </c>
    </row>
    <row r="715" spans="1:2" x14ac:dyDescent="0.2">
      <c r="A715">
        <v>1308</v>
      </c>
      <c r="B715" s="80">
        <v>175</v>
      </c>
    </row>
    <row r="716" spans="1:2" x14ac:dyDescent="0.2">
      <c r="A716">
        <v>1309</v>
      </c>
      <c r="B716" s="80">
        <v>175</v>
      </c>
    </row>
    <row r="717" spans="1:2" x14ac:dyDescent="0.2">
      <c r="A717">
        <v>1310</v>
      </c>
      <c r="B717" s="80">
        <v>175</v>
      </c>
    </row>
    <row r="718" spans="1:2" x14ac:dyDescent="0.2">
      <c r="A718">
        <v>1311</v>
      </c>
      <c r="B718" s="80">
        <v>175</v>
      </c>
    </row>
    <row r="719" spans="1:2" x14ac:dyDescent="0.2">
      <c r="A719">
        <v>1312</v>
      </c>
      <c r="B719" s="80">
        <v>175</v>
      </c>
    </row>
    <row r="720" spans="1:2" x14ac:dyDescent="0.2">
      <c r="A720">
        <v>1313</v>
      </c>
      <c r="B720" s="80">
        <v>175</v>
      </c>
    </row>
    <row r="721" spans="1:2" x14ac:dyDescent="0.2">
      <c r="A721">
        <v>1314</v>
      </c>
      <c r="B721" s="80">
        <v>175</v>
      </c>
    </row>
    <row r="722" spans="1:2" x14ac:dyDescent="0.2">
      <c r="A722">
        <v>1315</v>
      </c>
      <c r="B722" s="80">
        <v>175</v>
      </c>
    </row>
    <row r="723" spans="1:2" x14ac:dyDescent="0.2">
      <c r="A723">
        <v>1316</v>
      </c>
      <c r="B723" s="80">
        <v>175</v>
      </c>
    </row>
    <row r="724" spans="1:2" x14ac:dyDescent="0.2">
      <c r="A724">
        <v>1317</v>
      </c>
      <c r="B724" s="80">
        <v>175</v>
      </c>
    </row>
    <row r="725" spans="1:2" x14ac:dyDescent="0.2">
      <c r="A725">
        <v>1318</v>
      </c>
      <c r="B725" s="80">
        <v>175</v>
      </c>
    </row>
    <row r="726" spans="1:2" x14ac:dyDescent="0.2">
      <c r="A726">
        <v>1319</v>
      </c>
      <c r="B726" s="80">
        <v>175</v>
      </c>
    </row>
    <row r="727" spans="1:2" x14ac:dyDescent="0.2">
      <c r="A727">
        <v>1320</v>
      </c>
      <c r="B727" s="80">
        <v>174</v>
      </c>
    </row>
    <row r="728" spans="1:2" x14ac:dyDescent="0.2">
      <c r="A728">
        <v>1321</v>
      </c>
      <c r="B728" s="80">
        <v>174</v>
      </c>
    </row>
    <row r="729" spans="1:2" x14ac:dyDescent="0.2">
      <c r="A729">
        <v>1322</v>
      </c>
      <c r="B729" s="80">
        <v>174</v>
      </c>
    </row>
    <row r="730" spans="1:2" x14ac:dyDescent="0.2">
      <c r="A730">
        <v>1323</v>
      </c>
      <c r="B730" s="80">
        <v>174</v>
      </c>
    </row>
    <row r="731" spans="1:2" x14ac:dyDescent="0.2">
      <c r="A731">
        <v>1324</v>
      </c>
      <c r="B731" s="80">
        <v>174</v>
      </c>
    </row>
    <row r="732" spans="1:2" x14ac:dyDescent="0.2">
      <c r="A732">
        <v>1325</v>
      </c>
      <c r="B732" s="80">
        <v>174</v>
      </c>
    </row>
    <row r="733" spans="1:2" x14ac:dyDescent="0.2">
      <c r="A733">
        <v>1326</v>
      </c>
      <c r="B733" s="80">
        <v>174</v>
      </c>
    </row>
    <row r="734" spans="1:2" x14ac:dyDescent="0.2">
      <c r="A734">
        <v>1327</v>
      </c>
      <c r="B734" s="80">
        <v>174</v>
      </c>
    </row>
    <row r="735" spans="1:2" x14ac:dyDescent="0.2">
      <c r="A735">
        <v>1328</v>
      </c>
      <c r="B735" s="80">
        <v>174</v>
      </c>
    </row>
    <row r="736" spans="1:2" x14ac:dyDescent="0.2">
      <c r="A736">
        <v>1329</v>
      </c>
      <c r="B736" s="80">
        <v>174</v>
      </c>
    </row>
    <row r="737" spans="1:2" x14ac:dyDescent="0.2">
      <c r="A737">
        <v>1330</v>
      </c>
      <c r="B737" s="80">
        <v>174</v>
      </c>
    </row>
    <row r="738" spans="1:2" x14ac:dyDescent="0.2">
      <c r="A738">
        <v>1331</v>
      </c>
      <c r="B738" s="80">
        <v>174</v>
      </c>
    </row>
    <row r="739" spans="1:2" x14ac:dyDescent="0.2">
      <c r="A739">
        <v>1332</v>
      </c>
      <c r="B739" s="80">
        <v>174</v>
      </c>
    </row>
    <row r="740" spans="1:2" x14ac:dyDescent="0.2">
      <c r="A740">
        <v>1333</v>
      </c>
      <c r="B740" s="80">
        <v>174</v>
      </c>
    </row>
    <row r="741" spans="1:2" x14ac:dyDescent="0.2">
      <c r="A741">
        <v>1334</v>
      </c>
      <c r="B741" s="80">
        <v>174</v>
      </c>
    </row>
    <row r="742" spans="1:2" x14ac:dyDescent="0.2">
      <c r="A742">
        <v>1335</v>
      </c>
      <c r="B742" s="80">
        <v>174</v>
      </c>
    </row>
    <row r="743" spans="1:2" x14ac:dyDescent="0.2">
      <c r="A743">
        <v>1336</v>
      </c>
      <c r="B743" s="80">
        <v>174</v>
      </c>
    </row>
    <row r="744" spans="1:2" x14ac:dyDescent="0.2">
      <c r="A744">
        <v>1337</v>
      </c>
      <c r="B744" s="80">
        <v>174</v>
      </c>
    </row>
    <row r="745" spans="1:2" x14ac:dyDescent="0.2">
      <c r="A745">
        <v>1338</v>
      </c>
      <c r="B745" s="80">
        <v>174</v>
      </c>
    </row>
    <row r="746" spans="1:2" x14ac:dyDescent="0.2">
      <c r="A746">
        <v>1339</v>
      </c>
      <c r="B746" s="80">
        <v>174</v>
      </c>
    </row>
    <row r="747" spans="1:2" x14ac:dyDescent="0.2">
      <c r="A747">
        <v>1340</v>
      </c>
      <c r="B747" s="80">
        <v>173</v>
      </c>
    </row>
    <row r="748" spans="1:2" x14ac:dyDescent="0.2">
      <c r="A748">
        <v>1341</v>
      </c>
      <c r="B748" s="80">
        <v>173</v>
      </c>
    </row>
    <row r="749" spans="1:2" x14ac:dyDescent="0.2">
      <c r="A749">
        <v>1342</v>
      </c>
      <c r="B749" s="80">
        <v>173</v>
      </c>
    </row>
    <row r="750" spans="1:2" x14ac:dyDescent="0.2">
      <c r="A750">
        <v>1343</v>
      </c>
      <c r="B750" s="80">
        <v>173</v>
      </c>
    </row>
    <row r="751" spans="1:2" x14ac:dyDescent="0.2">
      <c r="A751">
        <v>1344</v>
      </c>
      <c r="B751" s="80">
        <v>173</v>
      </c>
    </row>
    <row r="752" spans="1:2" x14ac:dyDescent="0.2">
      <c r="A752">
        <v>1345</v>
      </c>
      <c r="B752" s="80">
        <v>173</v>
      </c>
    </row>
    <row r="753" spans="1:2" x14ac:dyDescent="0.2">
      <c r="A753">
        <v>1346</v>
      </c>
      <c r="B753" s="80">
        <v>173</v>
      </c>
    </row>
    <row r="754" spans="1:2" x14ac:dyDescent="0.2">
      <c r="A754">
        <v>1347</v>
      </c>
      <c r="B754" s="80">
        <v>173</v>
      </c>
    </row>
    <row r="755" spans="1:2" x14ac:dyDescent="0.2">
      <c r="A755">
        <v>1348</v>
      </c>
      <c r="B755" s="80">
        <v>173</v>
      </c>
    </row>
    <row r="756" spans="1:2" x14ac:dyDescent="0.2">
      <c r="A756">
        <v>1349</v>
      </c>
      <c r="B756" s="80">
        <v>173</v>
      </c>
    </row>
    <row r="757" spans="1:2" x14ac:dyDescent="0.2">
      <c r="A757">
        <v>1350</v>
      </c>
      <c r="B757" s="80">
        <v>173</v>
      </c>
    </row>
    <row r="758" spans="1:2" x14ac:dyDescent="0.2">
      <c r="A758">
        <v>1351</v>
      </c>
      <c r="B758" s="80">
        <v>173</v>
      </c>
    </row>
    <row r="759" spans="1:2" x14ac:dyDescent="0.2">
      <c r="A759">
        <v>1352</v>
      </c>
      <c r="B759" s="80">
        <v>173</v>
      </c>
    </row>
    <row r="760" spans="1:2" x14ac:dyDescent="0.2">
      <c r="A760">
        <v>1353</v>
      </c>
      <c r="B760" s="80">
        <v>173</v>
      </c>
    </row>
    <row r="761" spans="1:2" x14ac:dyDescent="0.2">
      <c r="A761">
        <v>1354</v>
      </c>
      <c r="B761" s="80">
        <v>173</v>
      </c>
    </row>
    <row r="762" spans="1:2" x14ac:dyDescent="0.2">
      <c r="A762">
        <v>1355</v>
      </c>
      <c r="B762" s="80">
        <v>173</v>
      </c>
    </row>
    <row r="763" spans="1:2" x14ac:dyDescent="0.2">
      <c r="A763">
        <v>1356</v>
      </c>
      <c r="B763" s="80">
        <v>173</v>
      </c>
    </row>
    <row r="764" spans="1:2" x14ac:dyDescent="0.2">
      <c r="A764">
        <v>1357</v>
      </c>
      <c r="B764" s="80">
        <v>173</v>
      </c>
    </row>
    <row r="765" spans="1:2" x14ac:dyDescent="0.2">
      <c r="A765">
        <v>1358</v>
      </c>
      <c r="B765" s="80">
        <v>173</v>
      </c>
    </row>
    <row r="766" spans="1:2" x14ac:dyDescent="0.2">
      <c r="A766">
        <v>1359</v>
      </c>
      <c r="B766" s="80">
        <v>173</v>
      </c>
    </row>
    <row r="767" spans="1:2" x14ac:dyDescent="0.2">
      <c r="A767">
        <v>1360</v>
      </c>
      <c r="B767" s="80">
        <v>172</v>
      </c>
    </row>
    <row r="768" spans="1:2" x14ac:dyDescent="0.2">
      <c r="A768">
        <v>1361</v>
      </c>
      <c r="B768" s="80">
        <v>172</v>
      </c>
    </row>
    <row r="769" spans="1:2" x14ac:dyDescent="0.2">
      <c r="A769">
        <v>1362</v>
      </c>
      <c r="B769" s="80">
        <v>172</v>
      </c>
    </row>
    <row r="770" spans="1:2" x14ac:dyDescent="0.2">
      <c r="A770">
        <v>1363</v>
      </c>
      <c r="B770" s="80">
        <v>172</v>
      </c>
    </row>
    <row r="771" spans="1:2" x14ac:dyDescent="0.2">
      <c r="A771">
        <v>1364</v>
      </c>
      <c r="B771" s="80">
        <v>172</v>
      </c>
    </row>
    <row r="772" spans="1:2" x14ac:dyDescent="0.2">
      <c r="A772">
        <v>1365</v>
      </c>
      <c r="B772" s="80">
        <v>172</v>
      </c>
    </row>
    <row r="773" spans="1:2" x14ac:dyDescent="0.2">
      <c r="A773">
        <v>1366</v>
      </c>
      <c r="B773" s="80">
        <v>172</v>
      </c>
    </row>
    <row r="774" spans="1:2" x14ac:dyDescent="0.2">
      <c r="A774">
        <v>1367</v>
      </c>
      <c r="B774" s="80">
        <v>172</v>
      </c>
    </row>
    <row r="775" spans="1:2" x14ac:dyDescent="0.2">
      <c r="A775">
        <v>1368</v>
      </c>
      <c r="B775" s="80">
        <v>172</v>
      </c>
    </row>
    <row r="776" spans="1:2" x14ac:dyDescent="0.2">
      <c r="A776">
        <v>1369</v>
      </c>
      <c r="B776" s="80">
        <v>172</v>
      </c>
    </row>
    <row r="777" spans="1:2" x14ac:dyDescent="0.2">
      <c r="A777">
        <v>1370</v>
      </c>
      <c r="B777" s="80">
        <v>172</v>
      </c>
    </row>
    <row r="778" spans="1:2" x14ac:dyDescent="0.2">
      <c r="A778">
        <v>1371</v>
      </c>
      <c r="B778" s="80">
        <v>172</v>
      </c>
    </row>
    <row r="779" spans="1:2" x14ac:dyDescent="0.2">
      <c r="A779">
        <v>1372</v>
      </c>
      <c r="B779" s="80">
        <v>172</v>
      </c>
    </row>
    <row r="780" spans="1:2" x14ac:dyDescent="0.2">
      <c r="A780">
        <v>1373</v>
      </c>
      <c r="B780" s="80">
        <v>172</v>
      </c>
    </row>
    <row r="781" spans="1:2" x14ac:dyDescent="0.2">
      <c r="A781">
        <v>1374</v>
      </c>
      <c r="B781" s="80">
        <v>172</v>
      </c>
    </row>
    <row r="782" spans="1:2" x14ac:dyDescent="0.2">
      <c r="A782">
        <v>1375</v>
      </c>
      <c r="B782" s="80">
        <v>172</v>
      </c>
    </row>
    <row r="783" spans="1:2" x14ac:dyDescent="0.2">
      <c r="A783">
        <v>1376</v>
      </c>
      <c r="B783" s="80">
        <v>172</v>
      </c>
    </row>
    <row r="784" spans="1:2" x14ac:dyDescent="0.2">
      <c r="A784">
        <v>1377</v>
      </c>
      <c r="B784" s="80">
        <v>172</v>
      </c>
    </row>
    <row r="785" spans="1:2" x14ac:dyDescent="0.2">
      <c r="A785">
        <v>1378</v>
      </c>
      <c r="B785" s="80">
        <v>172</v>
      </c>
    </row>
    <row r="786" spans="1:2" x14ac:dyDescent="0.2">
      <c r="A786">
        <v>1379</v>
      </c>
      <c r="B786" s="80">
        <v>172</v>
      </c>
    </row>
    <row r="787" spans="1:2" x14ac:dyDescent="0.2">
      <c r="A787">
        <v>1380</v>
      </c>
      <c r="B787" s="80">
        <v>171</v>
      </c>
    </row>
    <row r="788" spans="1:2" x14ac:dyDescent="0.2">
      <c r="A788">
        <v>1381</v>
      </c>
      <c r="B788" s="80">
        <v>171</v>
      </c>
    </row>
    <row r="789" spans="1:2" x14ac:dyDescent="0.2">
      <c r="A789">
        <v>1382</v>
      </c>
      <c r="B789" s="80">
        <v>171</v>
      </c>
    </row>
    <row r="790" spans="1:2" x14ac:dyDescent="0.2">
      <c r="A790">
        <v>1383</v>
      </c>
      <c r="B790" s="80">
        <v>171</v>
      </c>
    </row>
    <row r="791" spans="1:2" x14ac:dyDescent="0.2">
      <c r="A791">
        <v>1384</v>
      </c>
      <c r="B791" s="80">
        <v>171</v>
      </c>
    </row>
    <row r="792" spans="1:2" x14ac:dyDescent="0.2">
      <c r="A792">
        <v>1385</v>
      </c>
      <c r="B792" s="80">
        <v>171</v>
      </c>
    </row>
    <row r="793" spans="1:2" x14ac:dyDescent="0.2">
      <c r="A793">
        <v>1386</v>
      </c>
      <c r="B793" s="80">
        <v>171</v>
      </c>
    </row>
    <row r="794" spans="1:2" x14ac:dyDescent="0.2">
      <c r="A794">
        <v>1387</v>
      </c>
      <c r="B794" s="80">
        <v>171</v>
      </c>
    </row>
    <row r="795" spans="1:2" x14ac:dyDescent="0.2">
      <c r="A795">
        <v>1388</v>
      </c>
      <c r="B795" s="80">
        <v>171</v>
      </c>
    </row>
    <row r="796" spans="1:2" x14ac:dyDescent="0.2">
      <c r="A796">
        <v>1389</v>
      </c>
      <c r="B796" s="80">
        <v>171</v>
      </c>
    </row>
    <row r="797" spans="1:2" x14ac:dyDescent="0.2">
      <c r="A797">
        <v>1390</v>
      </c>
      <c r="B797" s="80">
        <v>171</v>
      </c>
    </row>
    <row r="798" spans="1:2" x14ac:dyDescent="0.2">
      <c r="A798">
        <v>1391</v>
      </c>
      <c r="B798" s="80">
        <v>171</v>
      </c>
    </row>
    <row r="799" spans="1:2" x14ac:dyDescent="0.2">
      <c r="A799">
        <v>1392</v>
      </c>
      <c r="B799" s="80">
        <v>171</v>
      </c>
    </row>
    <row r="800" spans="1:2" x14ac:dyDescent="0.2">
      <c r="A800">
        <v>1393</v>
      </c>
      <c r="B800" s="80">
        <v>171</v>
      </c>
    </row>
    <row r="801" spans="1:2" x14ac:dyDescent="0.2">
      <c r="A801">
        <v>1394</v>
      </c>
      <c r="B801" s="80">
        <v>171</v>
      </c>
    </row>
    <row r="802" spans="1:2" x14ac:dyDescent="0.2">
      <c r="A802">
        <v>1395</v>
      </c>
      <c r="B802" s="80">
        <v>171</v>
      </c>
    </row>
    <row r="803" spans="1:2" x14ac:dyDescent="0.2">
      <c r="A803">
        <v>1396</v>
      </c>
      <c r="B803" s="80">
        <v>171</v>
      </c>
    </row>
    <row r="804" spans="1:2" x14ac:dyDescent="0.2">
      <c r="A804">
        <v>1397</v>
      </c>
      <c r="B804" s="80">
        <v>171</v>
      </c>
    </row>
    <row r="805" spans="1:2" x14ac:dyDescent="0.2">
      <c r="A805">
        <v>1398</v>
      </c>
      <c r="B805" s="80">
        <v>171</v>
      </c>
    </row>
    <row r="806" spans="1:2" x14ac:dyDescent="0.2">
      <c r="A806">
        <v>1399</v>
      </c>
      <c r="B806" s="80">
        <v>171</v>
      </c>
    </row>
    <row r="807" spans="1:2" x14ac:dyDescent="0.2">
      <c r="A807">
        <v>1400</v>
      </c>
      <c r="B807" s="80">
        <v>171</v>
      </c>
    </row>
    <row r="808" spans="1:2" x14ac:dyDescent="0.2">
      <c r="A808">
        <v>1401</v>
      </c>
      <c r="B808" s="80">
        <v>171</v>
      </c>
    </row>
    <row r="809" spans="1:2" x14ac:dyDescent="0.2">
      <c r="A809">
        <v>1402</v>
      </c>
      <c r="B809" s="80">
        <v>171</v>
      </c>
    </row>
    <row r="810" spans="1:2" x14ac:dyDescent="0.2">
      <c r="A810">
        <v>1403</v>
      </c>
      <c r="B810" s="80">
        <v>171</v>
      </c>
    </row>
    <row r="811" spans="1:2" x14ac:dyDescent="0.2">
      <c r="A811">
        <v>1404</v>
      </c>
      <c r="B811" s="80">
        <v>171</v>
      </c>
    </row>
    <row r="812" spans="1:2" x14ac:dyDescent="0.2">
      <c r="A812">
        <v>1405</v>
      </c>
      <c r="B812" s="80">
        <v>171</v>
      </c>
    </row>
    <row r="813" spans="1:2" x14ac:dyDescent="0.2">
      <c r="A813">
        <v>1406</v>
      </c>
      <c r="B813" s="80">
        <v>171</v>
      </c>
    </row>
    <row r="814" spans="1:2" x14ac:dyDescent="0.2">
      <c r="A814">
        <v>1407</v>
      </c>
      <c r="B814" s="80">
        <v>171</v>
      </c>
    </row>
    <row r="815" spans="1:2" x14ac:dyDescent="0.2">
      <c r="A815">
        <v>1408</v>
      </c>
      <c r="B815" s="80">
        <v>171</v>
      </c>
    </row>
    <row r="816" spans="1:2" x14ac:dyDescent="0.2">
      <c r="A816">
        <v>1409</v>
      </c>
      <c r="B816" s="80">
        <v>171</v>
      </c>
    </row>
    <row r="817" spans="1:2" x14ac:dyDescent="0.2">
      <c r="A817">
        <v>1410</v>
      </c>
      <c r="B817" s="80">
        <v>171</v>
      </c>
    </row>
    <row r="818" spans="1:2" x14ac:dyDescent="0.2">
      <c r="A818">
        <v>1411</v>
      </c>
      <c r="B818" s="80">
        <v>171</v>
      </c>
    </row>
    <row r="819" spans="1:2" x14ac:dyDescent="0.2">
      <c r="A819">
        <v>1412</v>
      </c>
      <c r="B819" s="80">
        <v>171</v>
      </c>
    </row>
    <row r="820" spans="1:2" x14ac:dyDescent="0.2">
      <c r="A820">
        <v>1413</v>
      </c>
      <c r="B820" s="80">
        <v>171</v>
      </c>
    </row>
    <row r="821" spans="1:2" x14ac:dyDescent="0.2">
      <c r="A821">
        <v>1414</v>
      </c>
      <c r="B821" s="80">
        <v>171</v>
      </c>
    </row>
    <row r="822" spans="1:2" x14ac:dyDescent="0.2">
      <c r="A822">
        <v>1415</v>
      </c>
      <c r="B822" s="80">
        <v>171</v>
      </c>
    </row>
    <row r="823" spans="1:2" x14ac:dyDescent="0.2">
      <c r="A823">
        <v>1416</v>
      </c>
      <c r="B823" s="80">
        <v>171</v>
      </c>
    </row>
    <row r="824" spans="1:2" x14ac:dyDescent="0.2">
      <c r="A824">
        <v>1417</v>
      </c>
      <c r="B824" s="80">
        <v>171</v>
      </c>
    </row>
    <row r="825" spans="1:2" x14ac:dyDescent="0.2">
      <c r="A825">
        <v>1418</v>
      </c>
      <c r="B825" s="80">
        <v>171</v>
      </c>
    </row>
    <row r="826" spans="1:2" x14ac:dyDescent="0.2">
      <c r="A826">
        <v>1419</v>
      </c>
      <c r="B826" s="80">
        <v>171</v>
      </c>
    </row>
    <row r="827" spans="1:2" x14ac:dyDescent="0.2">
      <c r="A827">
        <v>1420</v>
      </c>
      <c r="B827" s="80">
        <v>170</v>
      </c>
    </row>
    <row r="828" spans="1:2" x14ac:dyDescent="0.2">
      <c r="A828">
        <v>1421</v>
      </c>
      <c r="B828" s="80">
        <v>170</v>
      </c>
    </row>
    <row r="829" spans="1:2" x14ac:dyDescent="0.2">
      <c r="A829">
        <v>1422</v>
      </c>
      <c r="B829" s="80">
        <v>170</v>
      </c>
    </row>
    <row r="830" spans="1:2" x14ac:dyDescent="0.2">
      <c r="A830">
        <v>1423</v>
      </c>
      <c r="B830" s="80">
        <v>170</v>
      </c>
    </row>
    <row r="831" spans="1:2" x14ac:dyDescent="0.2">
      <c r="A831">
        <v>1424</v>
      </c>
      <c r="B831" s="80">
        <v>170</v>
      </c>
    </row>
    <row r="832" spans="1:2" x14ac:dyDescent="0.2">
      <c r="A832">
        <v>1425</v>
      </c>
      <c r="B832" s="80">
        <v>170</v>
      </c>
    </row>
    <row r="833" spans="1:2" x14ac:dyDescent="0.2">
      <c r="A833">
        <v>1426</v>
      </c>
      <c r="B833" s="80">
        <v>170</v>
      </c>
    </row>
    <row r="834" spans="1:2" x14ac:dyDescent="0.2">
      <c r="A834">
        <v>1427</v>
      </c>
      <c r="B834" s="80">
        <v>170</v>
      </c>
    </row>
    <row r="835" spans="1:2" x14ac:dyDescent="0.2">
      <c r="A835">
        <v>1428</v>
      </c>
      <c r="B835" s="80">
        <v>170</v>
      </c>
    </row>
    <row r="836" spans="1:2" x14ac:dyDescent="0.2">
      <c r="A836">
        <v>1429</v>
      </c>
      <c r="B836" s="80">
        <v>170</v>
      </c>
    </row>
    <row r="837" spans="1:2" x14ac:dyDescent="0.2">
      <c r="A837">
        <v>1430</v>
      </c>
      <c r="B837" s="80">
        <v>170</v>
      </c>
    </row>
    <row r="838" spans="1:2" x14ac:dyDescent="0.2">
      <c r="A838">
        <v>1431</v>
      </c>
      <c r="B838" s="80">
        <v>170</v>
      </c>
    </row>
    <row r="839" spans="1:2" x14ac:dyDescent="0.2">
      <c r="A839">
        <v>1432</v>
      </c>
      <c r="B839" s="80">
        <v>170</v>
      </c>
    </row>
    <row r="840" spans="1:2" x14ac:dyDescent="0.2">
      <c r="A840">
        <v>1433</v>
      </c>
      <c r="B840" s="80">
        <v>170</v>
      </c>
    </row>
    <row r="841" spans="1:2" x14ac:dyDescent="0.2">
      <c r="A841">
        <v>1434</v>
      </c>
      <c r="B841" s="80">
        <v>170</v>
      </c>
    </row>
    <row r="842" spans="1:2" x14ac:dyDescent="0.2">
      <c r="A842">
        <v>1435</v>
      </c>
      <c r="B842" s="80">
        <v>170</v>
      </c>
    </row>
    <row r="843" spans="1:2" x14ac:dyDescent="0.2">
      <c r="A843">
        <v>1436</v>
      </c>
      <c r="B843" s="80">
        <v>170</v>
      </c>
    </row>
    <row r="844" spans="1:2" x14ac:dyDescent="0.2">
      <c r="A844">
        <v>1437</v>
      </c>
      <c r="B844" s="80">
        <v>170</v>
      </c>
    </row>
    <row r="845" spans="1:2" x14ac:dyDescent="0.2">
      <c r="A845">
        <v>1438</v>
      </c>
      <c r="B845" s="80">
        <v>170</v>
      </c>
    </row>
    <row r="846" spans="1:2" x14ac:dyDescent="0.2">
      <c r="A846">
        <v>1439</v>
      </c>
      <c r="B846" s="80">
        <v>170</v>
      </c>
    </row>
    <row r="847" spans="1:2" x14ac:dyDescent="0.2">
      <c r="A847">
        <v>1440</v>
      </c>
      <c r="B847" s="80">
        <v>169</v>
      </c>
    </row>
    <row r="848" spans="1:2" x14ac:dyDescent="0.2">
      <c r="A848">
        <v>1441</v>
      </c>
      <c r="B848" s="80">
        <v>169</v>
      </c>
    </row>
    <row r="849" spans="1:2" x14ac:dyDescent="0.2">
      <c r="A849">
        <v>1442</v>
      </c>
      <c r="B849" s="80">
        <v>169</v>
      </c>
    </row>
    <row r="850" spans="1:2" x14ac:dyDescent="0.2">
      <c r="A850">
        <v>1443</v>
      </c>
      <c r="B850" s="80">
        <v>169</v>
      </c>
    </row>
    <row r="851" spans="1:2" x14ac:dyDescent="0.2">
      <c r="A851">
        <v>1444</v>
      </c>
      <c r="B851" s="80">
        <v>169</v>
      </c>
    </row>
    <row r="852" spans="1:2" x14ac:dyDescent="0.2">
      <c r="A852">
        <v>1445</v>
      </c>
      <c r="B852" s="80">
        <v>169</v>
      </c>
    </row>
    <row r="853" spans="1:2" x14ac:dyDescent="0.2">
      <c r="A853">
        <v>1446</v>
      </c>
      <c r="B853" s="80">
        <v>169</v>
      </c>
    </row>
    <row r="854" spans="1:2" x14ac:dyDescent="0.2">
      <c r="A854">
        <v>1447</v>
      </c>
      <c r="B854" s="80">
        <v>169</v>
      </c>
    </row>
    <row r="855" spans="1:2" x14ac:dyDescent="0.2">
      <c r="A855">
        <v>1448</v>
      </c>
      <c r="B855" s="80">
        <v>169</v>
      </c>
    </row>
    <row r="856" spans="1:2" x14ac:dyDescent="0.2">
      <c r="A856">
        <v>1449</v>
      </c>
      <c r="B856" s="80">
        <v>169</v>
      </c>
    </row>
    <row r="857" spans="1:2" x14ac:dyDescent="0.2">
      <c r="A857">
        <v>1450</v>
      </c>
      <c r="B857" s="80">
        <v>169</v>
      </c>
    </row>
    <row r="858" spans="1:2" x14ac:dyDescent="0.2">
      <c r="A858">
        <v>1451</v>
      </c>
      <c r="B858" s="80">
        <v>169</v>
      </c>
    </row>
    <row r="859" spans="1:2" x14ac:dyDescent="0.2">
      <c r="A859">
        <v>1452</v>
      </c>
      <c r="B859" s="80">
        <v>169</v>
      </c>
    </row>
    <row r="860" spans="1:2" x14ac:dyDescent="0.2">
      <c r="A860">
        <v>1453</v>
      </c>
      <c r="B860" s="80">
        <v>169</v>
      </c>
    </row>
    <row r="861" spans="1:2" x14ac:dyDescent="0.2">
      <c r="A861">
        <v>1454</v>
      </c>
      <c r="B861" s="80">
        <v>169</v>
      </c>
    </row>
    <row r="862" spans="1:2" x14ac:dyDescent="0.2">
      <c r="A862">
        <v>1455</v>
      </c>
      <c r="B862" s="80">
        <v>169</v>
      </c>
    </row>
    <row r="863" spans="1:2" x14ac:dyDescent="0.2">
      <c r="A863">
        <v>1456</v>
      </c>
      <c r="B863" s="80">
        <v>169</v>
      </c>
    </row>
    <row r="864" spans="1:2" x14ac:dyDescent="0.2">
      <c r="A864">
        <v>1457</v>
      </c>
      <c r="B864" s="80">
        <v>169</v>
      </c>
    </row>
    <row r="865" spans="1:2" x14ac:dyDescent="0.2">
      <c r="A865">
        <v>1458</v>
      </c>
      <c r="B865" s="80">
        <v>169</v>
      </c>
    </row>
    <row r="866" spans="1:2" x14ac:dyDescent="0.2">
      <c r="A866">
        <v>1459</v>
      </c>
      <c r="B866" s="80">
        <v>169</v>
      </c>
    </row>
    <row r="867" spans="1:2" x14ac:dyDescent="0.2">
      <c r="A867">
        <v>1460</v>
      </c>
      <c r="B867" s="80">
        <v>167</v>
      </c>
    </row>
    <row r="868" spans="1:2" x14ac:dyDescent="0.2">
      <c r="A868">
        <v>1461</v>
      </c>
      <c r="B868" s="80">
        <v>167</v>
      </c>
    </row>
    <row r="869" spans="1:2" x14ac:dyDescent="0.2">
      <c r="A869">
        <v>1462</v>
      </c>
      <c r="B869" s="80">
        <v>167</v>
      </c>
    </row>
    <row r="870" spans="1:2" x14ac:dyDescent="0.2">
      <c r="A870">
        <v>1463</v>
      </c>
      <c r="B870" s="80">
        <v>167</v>
      </c>
    </row>
    <row r="871" spans="1:2" x14ac:dyDescent="0.2">
      <c r="A871">
        <v>1464</v>
      </c>
      <c r="B871" s="80">
        <v>167</v>
      </c>
    </row>
    <row r="872" spans="1:2" x14ac:dyDescent="0.2">
      <c r="A872">
        <v>1465</v>
      </c>
      <c r="B872" s="80">
        <v>167</v>
      </c>
    </row>
    <row r="873" spans="1:2" x14ac:dyDescent="0.2">
      <c r="A873">
        <v>1466</v>
      </c>
      <c r="B873" s="80">
        <v>167</v>
      </c>
    </row>
    <row r="874" spans="1:2" x14ac:dyDescent="0.2">
      <c r="A874">
        <v>1467</v>
      </c>
      <c r="B874" s="80">
        <v>167</v>
      </c>
    </row>
    <row r="875" spans="1:2" x14ac:dyDescent="0.2">
      <c r="A875">
        <v>1468</v>
      </c>
      <c r="B875" s="80">
        <v>167</v>
      </c>
    </row>
    <row r="876" spans="1:2" x14ac:dyDescent="0.2">
      <c r="A876">
        <v>1469</v>
      </c>
      <c r="B876" s="80">
        <v>167</v>
      </c>
    </row>
    <row r="877" spans="1:2" x14ac:dyDescent="0.2">
      <c r="A877">
        <v>1470</v>
      </c>
      <c r="B877" s="80">
        <v>167</v>
      </c>
    </row>
    <row r="878" spans="1:2" x14ac:dyDescent="0.2">
      <c r="A878">
        <v>1471</v>
      </c>
      <c r="B878" s="80">
        <v>167</v>
      </c>
    </row>
    <row r="879" spans="1:2" x14ac:dyDescent="0.2">
      <c r="A879">
        <v>1472</v>
      </c>
      <c r="B879" s="80">
        <v>167</v>
      </c>
    </row>
    <row r="880" spans="1:2" x14ac:dyDescent="0.2">
      <c r="A880">
        <v>1473</v>
      </c>
      <c r="B880" s="80">
        <v>167</v>
      </c>
    </row>
    <row r="881" spans="1:2" x14ac:dyDescent="0.2">
      <c r="A881">
        <v>1474</v>
      </c>
      <c r="B881" s="80">
        <v>167</v>
      </c>
    </row>
    <row r="882" spans="1:2" x14ac:dyDescent="0.2">
      <c r="A882">
        <v>1475</v>
      </c>
      <c r="B882" s="80">
        <v>167</v>
      </c>
    </row>
    <row r="883" spans="1:2" x14ac:dyDescent="0.2">
      <c r="A883">
        <v>1476</v>
      </c>
      <c r="B883" s="80">
        <v>167</v>
      </c>
    </row>
    <row r="884" spans="1:2" x14ac:dyDescent="0.2">
      <c r="A884">
        <v>1477</v>
      </c>
      <c r="B884" s="80">
        <v>167</v>
      </c>
    </row>
    <row r="885" spans="1:2" x14ac:dyDescent="0.2">
      <c r="A885">
        <v>1478</v>
      </c>
      <c r="B885" s="80">
        <v>167</v>
      </c>
    </row>
    <row r="886" spans="1:2" x14ac:dyDescent="0.2">
      <c r="A886">
        <v>1479</v>
      </c>
      <c r="B886" s="80">
        <v>167</v>
      </c>
    </row>
    <row r="887" spans="1:2" x14ac:dyDescent="0.2">
      <c r="A887">
        <v>1480</v>
      </c>
      <c r="B887" s="80">
        <v>166</v>
      </c>
    </row>
    <row r="888" spans="1:2" x14ac:dyDescent="0.2">
      <c r="A888">
        <v>1481</v>
      </c>
      <c r="B888" s="80">
        <v>166</v>
      </c>
    </row>
    <row r="889" spans="1:2" x14ac:dyDescent="0.2">
      <c r="A889">
        <v>1482</v>
      </c>
      <c r="B889" s="80">
        <v>166</v>
      </c>
    </row>
    <row r="890" spans="1:2" x14ac:dyDescent="0.2">
      <c r="A890">
        <v>1483</v>
      </c>
      <c r="B890" s="80">
        <v>166</v>
      </c>
    </row>
    <row r="891" spans="1:2" x14ac:dyDescent="0.2">
      <c r="A891">
        <v>1484</v>
      </c>
      <c r="B891" s="80">
        <v>166</v>
      </c>
    </row>
    <row r="892" spans="1:2" x14ac:dyDescent="0.2">
      <c r="A892">
        <v>1485</v>
      </c>
      <c r="B892" s="80">
        <v>166</v>
      </c>
    </row>
    <row r="893" spans="1:2" x14ac:dyDescent="0.2">
      <c r="A893">
        <v>1486</v>
      </c>
      <c r="B893" s="80">
        <v>166</v>
      </c>
    </row>
    <row r="894" spans="1:2" x14ac:dyDescent="0.2">
      <c r="A894">
        <v>1487</v>
      </c>
      <c r="B894" s="80">
        <v>166</v>
      </c>
    </row>
    <row r="895" spans="1:2" x14ac:dyDescent="0.2">
      <c r="A895">
        <v>1488</v>
      </c>
      <c r="B895" s="80">
        <v>166</v>
      </c>
    </row>
    <row r="896" spans="1:2" x14ac:dyDescent="0.2">
      <c r="A896">
        <v>1489</v>
      </c>
      <c r="B896" s="80">
        <v>166</v>
      </c>
    </row>
    <row r="897" spans="1:2" x14ac:dyDescent="0.2">
      <c r="A897">
        <v>1490</v>
      </c>
      <c r="B897" s="80">
        <v>166</v>
      </c>
    </row>
    <row r="898" spans="1:2" x14ac:dyDescent="0.2">
      <c r="A898">
        <v>1491</v>
      </c>
      <c r="B898" s="80">
        <v>166</v>
      </c>
    </row>
    <row r="899" spans="1:2" x14ac:dyDescent="0.2">
      <c r="A899">
        <v>1492</v>
      </c>
      <c r="B899" s="80">
        <v>166</v>
      </c>
    </row>
    <row r="900" spans="1:2" x14ac:dyDescent="0.2">
      <c r="A900">
        <v>1493</v>
      </c>
      <c r="B900" s="80">
        <v>166</v>
      </c>
    </row>
    <row r="901" spans="1:2" x14ac:dyDescent="0.2">
      <c r="A901">
        <v>1494</v>
      </c>
      <c r="B901" s="80">
        <v>166</v>
      </c>
    </row>
    <row r="902" spans="1:2" x14ac:dyDescent="0.2">
      <c r="A902">
        <v>1495</v>
      </c>
      <c r="B902" s="80">
        <v>166</v>
      </c>
    </row>
    <row r="903" spans="1:2" x14ac:dyDescent="0.2">
      <c r="A903">
        <v>1496</v>
      </c>
      <c r="B903" s="80">
        <v>166</v>
      </c>
    </row>
    <row r="904" spans="1:2" x14ac:dyDescent="0.2">
      <c r="A904">
        <v>1497</v>
      </c>
      <c r="B904" s="80">
        <v>166</v>
      </c>
    </row>
    <row r="905" spans="1:2" x14ac:dyDescent="0.2">
      <c r="A905">
        <v>1498</v>
      </c>
      <c r="B905" s="80">
        <v>166</v>
      </c>
    </row>
    <row r="906" spans="1:2" x14ac:dyDescent="0.2">
      <c r="A906">
        <v>1499</v>
      </c>
      <c r="B906" s="80">
        <v>166</v>
      </c>
    </row>
    <row r="907" spans="1:2" x14ac:dyDescent="0.2">
      <c r="A907">
        <v>1500</v>
      </c>
      <c r="B907" s="80">
        <v>165</v>
      </c>
    </row>
    <row r="908" spans="1:2" x14ac:dyDescent="0.2">
      <c r="A908">
        <v>1501</v>
      </c>
      <c r="B908" s="80">
        <v>165</v>
      </c>
    </row>
    <row r="909" spans="1:2" x14ac:dyDescent="0.2">
      <c r="A909">
        <v>1502</v>
      </c>
      <c r="B909" s="80">
        <v>165</v>
      </c>
    </row>
    <row r="910" spans="1:2" x14ac:dyDescent="0.2">
      <c r="A910">
        <v>1503</v>
      </c>
      <c r="B910" s="80">
        <v>165</v>
      </c>
    </row>
    <row r="911" spans="1:2" x14ac:dyDescent="0.2">
      <c r="A911">
        <v>1504</v>
      </c>
      <c r="B911" s="80">
        <v>165</v>
      </c>
    </row>
    <row r="912" spans="1:2" x14ac:dyDescent="0.2">
      <c r="A912">
        <v>1505</v>
      </c>
      <c r="B912" s="80">
        <v>165</v>
      </c>
    </row>
    <row r="913" spans="1:2" x14ac:dyDescent="0.2">
      <c r="A913">
        <v>1506</v>
      </c>
      <c r="B913" s="80">
        <v>165</v>
      </c>
    </row>
    <row r="914" spans="1:2" x14ac:dyDescent="0.2">
      <c r="A914">
        <v>1507</v>
      </c>
      <c r="B914" s="80">
        <v>165</v>
      </c>
    </row>
    <row r="915" spans="1:2" x14ac:dyDescent="0.2">
      <c r="A915">
        <v>1508</v>
      </c>
      <c r="B915" s="80">
        <v>165</v>
      </c>
    </row>
    <row r="916" spans="1:2" x14ac:dyDescent="0.2">
      <c r="A916">
        <v>1509</v>
      </c>
      <c r="B916" s="80">
        <v>165</v>
      </c>
    </row>
    <row r="917" spans="1:2" x14ac:dyDescent="0.2">
      <c r="A917">
        <v>1510</v>
      </c>
      <c r="B917" s="80">
        <v>165</v>
      </c>
    </row>
    <row r="918" spans="1:2" x14ac:dyDescent="0.2">
      <c r="A918">
        <v>1511</v>
      </c>
      <c r="B918" s="80">
        <v>165</v>
      </c>
    </row>
    <row r="919" spans="1:2" x14ac:dyDescent="0.2">
      <c r="A919">
        <v>1512</v>
      </c>
      <c r="B919" s="80">
        <v>165</v>
      </c>
    </row>
    <row r="920" spans="1:2" x14ac:dyDescent="0.2">
      <c r="A920">
        <v>1513</v>
      </c>
      <c r="B920" s="80">
        <v>165</v>
      </c>
    </row>
    <row r="921" spans="1:2" x14ac:dyDescent="0.2">
      <c r="A921">
        <v>1514</v>
      </c>
      <c r="B921" s="80">
        <v>165</v>
      </c>
    </row>
    <row r="922" spans="1:2" x14ac:dyDescent="0.2">
      <c r="A922">
        <v>1515</v>
      </c>
      <c r="B922" s="80">
        <v>165</v>
      </c>
    </row>
    <row r="923" spans="1:2" x14ac:dyDescent="0.2">
      <c r="A923">
        <v>1516</v>
      </c>
      <c r="B923" s="80">
        <v>165</v>
      </c>
    </row>
    <row r="924" spans="1:2" x14ac:dyDescent="0.2">
      <c r="A924">
        <v>1517</v>
      </c>
      <c r="B924" s="80">
        <v>165</v>
      </c>
    </row>
    <row r="925" spans="1:2" x14ac:dyDescent="0.2">
      <c r="A925">
        <v>1518</v>
      </c>
      <c r="B925" s="80">
        <v>165</v>
      </c>
    </row>
    <row r="926" spans="1:2" x14ac:dyDescent="0.2">
      <c r="A926">
        <v>1519</v>
      </c>
      <c r="B926" s="80">
        <v>165</v>
      </c>
    </row>
    <row r="927" spans="1:2" x14ac:dyDescent="0.2">
      <c r="A927">
        <v>1520</v>
      </c>
      <c r="B927" s="80">
        <v>165</v>
      </c>
    </row>
    <row r="928" spans="1:2" x14ac:dyDescent="0.2">
      <c r="A928">
        <v>1521</v>
      </c>
      <c r="B928" s="80">
        <v>165</v>
      </c>
    </row>
    <row r="929" spans="1:2" x14ac:dyDescent="0.2">
      <c r="A929">
        <v>1522</v>
      </c>
      <c r="B929" s="80">
        <v>165</v>
      </c>
    </row>
    <row r="930" spans="1:2" x14ac:dyDescent="0.2">
      <c r="A930">
        <v>1523</v>
      </c>
      <c r="B930" s="80">
        <v>165</v>
      </c>
    </row>
    <row r="931" spans="1:2" x14ac:dyDescent="0.2">
      <c r="A931">
        <v>1524</v>
      </c>
      <c r="B931" s="80">
        <v>165</v>
      </c>
    </row>
    <row r="932" spans="1:2" x14ac:dyDescent="0.2">
      <c r="A932">
        <v>1525</v>
      </c>
      <c r="B932" s="80">
        <v>165</v>
      </c>
    </row>
    <row r="933" spans="1:2" x14ac:dyDescent="0.2">
      <c r="A933">
        <v>1526</v>
      </c>
      <c r="B933" s="80">
        <v>165</v>
      </c>
    </row>
    <row r="934" spans="1:2" x14ac:dyDescent="0.2">
      <c r="A934">
        <v>1527</v>
      </c>
      <c r="B934" s="80">
        <v>165</v>
      </c>
    </row>
    <row r="935" spans="1:2" x14ac:dyDescent="0.2">
      <c r="A935">
        <v>1528</v>
      </c>
      <c r="B935" s="80">
        <v>165</v>
      </c>
    </row>
    <row r="936" spans="1:2" x14ac:dyDescent="0.2">
      <c r="A936">
        <v>1529</v>
      </c>
      <c r="B936" s="80">
        <v>165</v>
      </c>
    </row>
    <row r="937" spans="1:2" x14ac:dyDescent="0.2">
      <c r="A937">
        <v>1530</v>
      </c>
      <c r="B937" s="80">
        <v>165</v>
      </c>
    </row>
    <row r="938" spans="1:2" x14ac:dyDescent="0.2">
      <c r="A938">
        <v>1531</v>
      </c>
      <c r="B938" s="80">
        <v>165</v>
      </c>
    </row>
    <row r="939" spans="1:2" x14ac:dyDescent="0.2">
      <c r="A939">
        <v>1532</v>
      </c>
      <c r="B939" s="80">
        <v>165</v>
      </c>
    </row>
    <row r="940" spans="1:2" x14ac:dyDescent="0.2">
      <c r="A940">
        <v>1533</v>
      </c>
      <c r="B940" s="80">
        <v>165</v>
      </c>
    </row>
    <row r="941" spans="1:2" x14ac:dyDescent="0.2">
      <c r="A941">
        <v>1534</v>
      </c>
      <c r="B941" s="80">
        <v>165</v>
      </c>
    </row>
    <row r="942" spans="1:2" x14ac:dyDescent="0.2">
      <c r="A942">
        <v>1535</v>
      </c>
      <c r="B942" s="80">
        <v>165</v>
      </c>
    </row>
    <row r="943" spans="1:2" x14ac:dyDescent="0.2">
      <c r="A943">
        <v>1536</v>
      </c>
      <c r="B943" s="80">
        <v>165</v>
      </c>
    </row>
    <row r="944" spans="1:2" x14ac:dyDescent="0.2">
      <c r="A944">
        <v>1537</v>
      </c>
      <c r="B944" s="80">
        <v>165</v>
      </c>
    </row>
    <row r="945" spans="1:2" x14ac:dyDescent="0.2">
      <c r="A945">
        <v>1538</v>
      </c>
      <c r="B945" s="80">
        <v>165</v>
      </c>
    </row>
    <row r="946" spans="1:2" x14ac:dyDescent="0.2">
      <c r="A946">
        <v>1539</v>
      </c>
      <c r="B946" s="80">
        <v>165</v>
      </c>
    </row>
    <row r="947" spans="1:2" x14ac:dyDescent="0.2">
      <c r="A947">
        <v>1540</v>
      </c>
      <c r="B947" s="80">
        <v>165</v>
      </c>
    </row>
    <row r="948" spans="1:2" x14ac:dyDescent="0.2">
      <c r="A948">
        <v>1541</v>
      </c>
      <c r="B948" s="80">
        <v>165</v>
      </c>
    </row>
    <row r="949" spans="1:2" x14ac:dyDescent="0.2">
      <c r="A949">
        <v>1542</v>
      </c>
      <c r="B949" s="80">
        <v>165</v>
      </c>
    </row>
    <row r="950" spans="1:2" x14ac:dyDescent="0.2">
      <c r="A950">
        <v>1543</v>
      </c>
      <c r="B950" s="80">
        <v>165</v>
      </c>
    </row>
    <row r="951" spans="1:2" x14ac:dyDescent="0.2">
      <c r="A951">
        <v>1544</v>
      </c>
      <c r="B951" s="80">
        <v>165</v>
      </c>
    </row>
    <row r="952" spans="1:2" x14ac:dyDescent="0.2">
      <c r="A952">
        <v>1545</v>
      </c>
      <c r="B952" s="80">
        <v>165</v>
      </c>
    </row>
    <row r="953" spans="1:2" x14ac:dyDescent="0.2">
      <c r="A953">
        <v>1546</v>
      </c>
      <c r="B953" s="80">
        <v>165</v>
      </c>
    </row>
    <row r="954" spans="1:2" x14ac:dyDescent="0.2">
      <c r="A954">
        <v>1547</v>
      </c>
      <c r="B954" s="80">
        <v>165</v>
      </c>
    </row>
    <row r="955" spans="1:2" x14ac:dyDescent="0.2">
      <c r="A955">
        <v>1548</v>
      </c>
      <c r="B955" s="80">
        <v>165</v>
      </c>
    </row>
    <row r="956" spans="1:2" x14ac:dyDescent="0.2">
      <c r="A956">
        <v>1549</v>
      </c>
      <c r="B956" s="80">
        <v>165</v>
      </c>
    </row>
    <row r="957" spans="1:2" x14ac:dyDescent="0.2">
      <c r="A957">
        <v>1550</v>
      </c>
      <c r="B957" s="80">
        <v>165</v>
      </c>
    </row>
    <row r="958" spans="1:2" x14ac:dyDescent="0.2">
      <c r="A958">
        <v>1551</v>
      </c>
      <c r="B958" s="80">
        <v>165</v>
      </c>
    </row>
    <row r="959" spans="1:2" x14ac:dyDescent="0.2">
      <c r="A959">
        <v>1552</v>
      </c>
      <c r="B959" s="80">
        <v>165</v>
      </c>
    </row>
    <row r="960" spans="1:2" x14ac:dyDescent="0.2">
      <c r="A960">
        <v>1553</v>
      </c>
      <c r="B960" s="80">
        <v>165</v>
      </c>
    </row>
    <row r="961" spans="1:2" x14ac:dyDescent="0.2">
      <c r="A961">
        <v>1554</v>
      </c>
      <c r="B961" s="80">
        <v>165</v>
      </c>
    </row>
    <row r="962" spans="1:2" x14ac:dyDescent="0.2">
      <c r="A962">
        <v>1555</v>
      </c>
      <c r="B962" s="80">
        <v>165</v>
      </c>
    </row>
    <row r="963" spans="1:2" x14ac:dyDescent="0.2">
      <c r="A963">
        <v>1556</v>
      </c>
      <c r="B963" s="80">
        <v>165</v>
      </c>
    </row>
    <row r="964" spans="1:2" x14ac:dyDescent="0.2">
      <c r="A964">
        <v>1557</v>
      </c>
      <c r="B964" s="80">
        <v>165</v>
      </c>
    </row>
    <row r="965" spans="1:2" x14ac:dyDescent="0.2">
      <c r="A965">
        <v>1558</v>
      </c>
      <c r="B965" s="80">
        <v>165</v>
      </c>
    </row>
    <row r="966" spans="1:2" x14ac:dyDescent="0.2">
      <c r="A966">
        <v>1559</v>
      </c>
      <c r="B966" s="80">
        <v>165</v>
      </c>
    </row>
    <row r="967" spans="1:2" x14ac:dyDescent="0.2">
      <c r="A967">
        <v>1560</v>
      </c>
      <c r="B967" s="80">
        <v>164</v>
      </c>
    </row>
    <row r="968" spans="1:2" x14ac:dyDescent="0.2">
      <c r="A968">
        <v>1561</v>
      </c>
      <c r="B968" s="80">
        <v>164</v>
      </c>
    </row>
    <row r="969" spans="1:2" x14ac:dyDescent="0.2">
      <c r="A969">
        <v>1562</v>
      </c>
      <c r="B969" s="80">
        <v>164</v>
      </c>
    </row>
    <row r="970" spans="1:2" x14ac:dyDescent="0.2">
      <c r="A970">
        <v>1563</v>
      </c>
      <c r="B970" s="80">
        <v>164</v>
      </c>
    </row>
    <row r="971" spans="1:2" x14ac:dyDescent="0.2">
      <c r="A971">
        <v>1564</v>
      </c>
      <c r="B971" s="80">
        <v>164</v>
      </c>
    </row>
    <row r="972" spans="1:2" x14ac:dyDescent="0.2">
      <c r="A972">
        <v>1565</v>
      </c>
      <c r="B972" s="80">
        <v>164</v>
      </c>
    </row>
    <row r="973" spans="1:2" x14ac:dyDescent="0.2">
      <c r="A973">
        <v>1566</v>
      </c>
      <c r="B973" s="80">
        <v>164</v>
      </c>
    </row>
    <row r="974" spans="1:2" x14ac:dyDescent="0.2">
      <c r="A974">
        <v>1567</v>
      </c>
      <c r="B974" s="80">
        <v>164</v>
      </c>
    </row>
    <row r="975" spans="1:2" x14ac:dyDescent="0.2">
      <c r="A975">
        <v>1568</v>
      </c>
      <c r="B975" s="80">
        <v>164</v>
      </c>
    </row>
    <row r="976" spans="1:2" x14ac:dyDescent="0.2">
      <c r="A976">
        <v>1569</v>
      </c>
      <c r="B976" s="80">
        <v>164</v>
      </c>
    </row>
    <row r="977" spans="1:2" x14ac:dyDescent="0.2">
      <c r="A977">
        <v>1570</v>
      </c>
      <c r="B977" s="80">
        <v>164</v>
      </c>
    </row>
    <row r="978" spans="1:2" x14ac:dyDescent="0.2">
      <c r="A978">
        <v>1571</v>
      </c>
      <c r="B978" s="80">
        <v>164</v>
      </c>
    </row>
    <row r="979" spans="1:2" x14ac:dyDescent="0.2">
      <c r="A979">
        <v>1572</v>
      </c>
      <c r="B979" s="80">
        <v>164</v>
      </c>
    </row>
    <row r="980" spans="1:2" x14ac:dyDescent="0.2">
      <c r="A980">
        <v>1573</v>
      </c>
      <c r="B980" s="80">
        <v>164</v>
      </c>
    </row>
    <row r="981" spans="1:2" x14ac:dyDescent="0.2">
      <c r="A981">
        <v>1574</v>
      </c>
      <c r="B981" s="80">
        <v>164</v>
      </c>
    </row>
    <row r="982" spans="1:2" x14ac:dyDescent="0.2">
      <c r="A982">
        <v>1575</v>
      </c>
      <c r="B982" s="80">
        <v>164</v>
      </c>
    </row>
    <row r="983" spans="1:2" x14ac:dyDescent="0.2">
      <c r="A983">
        <v>1576</v>
      </c>
      <c r="B983" s="80">
        <v>164</v>
      </c>
    </row>
    <row r="984" spans="1:2" x14ac:dyDescent="0.2">
      <c r="A984">
        <v>1577</v>
      </c>
      <c r="B984" s="80">
        <v>164</v>
      </c>
    </row>
    <row r="985" spans="1:2" x14ac:dyDescent="0.2">
      <c r="A985">
        <v>1578</v>
      </c>
      <c r="B985" s="80">
        <v>164</v>
      </c>
    </row>
    <row r="986" spans="1:2" x14ac:dyDescent="0.2">
      <c r="A986">
        <v>1579</v>
      </c>
      <c r="B986" s="80">
        <v>164</v>
      </c>
    </row>
    <row r="987" spans="1:2" x14ac:dyDescent="0.2">
      <c r="A987">
        <v>1580</v>
      </c>
      <c r="B987" s="80">
        <v>163</v>
      </c>
    </row>
    <row r="988" spans="1:2" x14ac:dyDescent="0.2">
      <c r="A988">
        <v>1581</v>
      </c>
      <c r="B988" s="80">
        <v>163</v>
      </c>
    </row>
    <row r="989" spans="1:2" x14ac:dyDescent="0.2">
      <c r="A989">
        <v>1582</v>
      </c>
      <c r="B989" s="80">
        <v>163</v>
      </c>
    </row>
    <row r="990" spans="1:2" x14ac:dyDescent="0.2">
      <c r="A990">
        <v>1583</v>
      </c>
      <c r="B990" s="80">
        <v>163</v>
      </c>
    </row>
    <row r="991" spans="1:2" x14ac:dyDescent="0.2">
      <c r="A991">
        <v>1584</v>
      </c>
      <c r="B991" s="80">
        <v>163</v>
      </c>
    </row>
    <row r="992" spans="1:2" x14ac:dyDescent="0.2">
      <c r="A992">
        <v>1585</v>
      </c>
      <c r="B992" s="80">
        <v>163</v>
      </c>
    </row>
    <row r="993" spans="1:2" x14ac:dyDescent="0.2">
      <c r="A993">
        <v>1586</v>
      </c>
      <c r="B993" s="80">
        <v>163</v>
      </c>
    </row>
    <row r="994" spans="1:2" x14ac:dyDescent="0.2">
      <c r="A994">
        <v>1587</v>
      </c>
      <c r="B994" s="80">
        <v>163</v>
      </c>
    </row>
    <row r="995" spans="1:2" x14ac:dyDescent="0.2">
      <c r="A995">
        <v>1588</v>
      </c>
      <c r="B995" s="80">
        <v>163</v>
      </c>
    </row>
    <row r="996" spans="1:2" x14ac:dyDescent="0.2">
      <c r="A996">
        <v>1589</v>
      </c>
      <c r="B996" s="80">
        <v>163</v>
      </c>
    </row>
    <row r="997" spans="1:2" x14ac:dyDescent="0.2">
      <c r="A997">
        <v>1590</v>
      </c>
      <c r="B997" s="80">
        <v>163</v>
      </c>
    </row>
    <row r="998" spans="1:2" x14ac:dyDescent="0.2">
      <c r="A998">
        <v>1591</v>
      </c>
      <c r="B998" s="80">
        <v>163</v>
      </c>
    </row>
    <row r="999" spans="1:2" x14ac:dyDescent="0.2">
      <c r="A999">
        <v>1592</v>
      </c>
      <c r="B999" s="80">
        <v>163</v>
      </c>
    </row>
    <row r="1000" spans="1:2" x14ac:dyDescent="0.2">
      <c r="A1000">
        <v>1593</v>
      </c>
      <c r="B1000" s="80">
        <v>163</v>
      </c>
    </row>
    <row r="1001" spans="1:2" x14ac:dyDescent="0.2">
      <c r="A1001">
        <v>1594</v>
      </c>
      <c r="B1001" s="80">
        <v>163</v>
      </c>
    </row>
    <row r="1002" spans="1:2" x14ac:dyDescent="0.2">
      <c r="A1002">
        <v>1595</v>
      </c>
      <c r="B1002" s="80">
        <v>163</v>
      </c>
    </row>
    <row r="1003" spans="1:2" x14ac:dyDescent="0.2">
      <c r="A1003">
        <v>1596</v>
      </c>
      <c r="B1003" s="80">
        <v>163</v>
      </c>
    </row>
    <row r="1004" spans="1:2" x14ac:dyDescent="0.2">
      <c r="A1004">
        <v>1597</v>
      </c>
      <c r="B1004" s="80">
        <v>163</v>
      </c>
    </row>
    <row r="1005" spans="1:2" x14ac:dyDescent="0.2">
      <c r="A1005">
        <v>1598</v>
      </c>
      <c r="B1005" s="80">
        <v>163</v>
      </c>
    </row>
    <row r="1006" spans="1:2" x14ac:dyDescent="0.2">
      <c r="A1006">
        <v>1599</v>
      </c>
      <c r="B1006" s="80">
        <v>163</v>
      </c>
    </row>
    <row r="1007" spans="1:2" x14ac:dyDescent="0.2">
      <c r="A1007">
        <v>1600</v>
      </c>
      <c r="B1007" s="80">
        <v>162</v>
      </c>
    </row>
    <row r="1008" spans="1:2" x14ac:dyDescent="0.2">
      <c r="A1008">
        <v>1601</v>
      </c>
      <c r="B1008" s="80">
        <v>162</v>
      </c>
    </row>
    <row r="1009" spans="1:2" x14ac:dyDescent="0.2">
      <c r="A1009">
        <v>1602</v>
      </c>
      <c r="B1009" s="80">
        <v>162</v>
      </c>
    </row>
    <row r="1010" spans="1:2" x14ac:dyDescent="0.2">
      <c r="A1010">
        <v>1603</v>
      </c>
      <c r="B1010" s="80">
        <v>162</v>
      </c>
    </row>
    <row r="1011" spans="1:2" x14ac:dyDescent="0.2">
      <c r="A1011">
        <v>1604</v>
      </c>
      <c r="B1011" s="80">
        <v>162</v>
      </c>
    </row>
    <row r="1012" spans="1:2" x14ac:dyDescent="0.2">
      <c r="A1012">
        <v>1605</v>
      </c>
      <c r="B1012" s="80">
        <v>162</v>
      </c>
    </row>
    <row r="1013" spans="1:2" x14ac:dyDescent="0.2">
      <c r="A1013">
        <v>1606</v>
      </c>
      <c r="B1013" s="80">
        <v>162</v>
      </c>
    </row>
    <row r="1014" spans="1:2" x14ac:dyDescent="0.2">
      <c r="A1014">
        <v>1607</v>
      </c>
      <c r="B1014" s="80">
        <v>162</v>
      </c>
    </row>
    <row r="1015" spans="1:2" x14ac:dyDescent="0.2">
      <c r="A1015">
        <v>1608</v>
      </c>
      <c r="B1015" s="80">
        <v>162</v>
      </c>
    </row>
    <row r="1016" spans="1:2" x14ac:dyDescent="0.2">
      <c r="A1016">
        <v>1609</v>
      </c>
      <c r="B1016" s="80">
        <v>162</v>
      </c>
    </row>
    <row r="1017" spans="1:2" x14ac:dyDescent="0.2">
      <c r="A1017">
        <v>1610</v>
      </c>
      <c r="B1017" s="80">
        <v>162</v>
      </c>
    </row>
    <row r="1018" spans="1:2" x14ac:dyDescent="0.2">
      <c r="A1018">
        <v>1611</v>
      </c>
      <c r="B1018" s="80">
        <v>162</v>
      </c>
    </row>
    <row r="1019" spans="1:2" x14ac:dyDescent="0.2">
      <c r="A1019">
        <v>1612</v>
      </c>
      <c r="B1019" s="80">
        <v>162</v>
      </c>
    </row>
    <row r="1020" spans="1:2" x14ac:dyDescent="0.2">
      <c r="A1020">
        <v>1613</v>
      </c>
      <c r="B1020" s="80">
        <v>162</v>
      </c>
    </row>
    <row r="1021" spans="1:2" x14ac:dyDescent="0.2">
      <c r="A1021">
        <v>1614</v>
      </c>
      <c r="B1021" s="80">
        <v>162</v>
      </c>
    </row>
    <row r="1022" spans="1:2" x14ac:dyDescent="0.2">
      <c r="A1022">
        <v>1615</v>
      </c>
      <c r="B1022" s="80">
        <v>162</v>
      </c>
    </row>
    <row r="1023" spans="1:2" x14ac:dyDescent="0.2">
      <c r="A1023">
        <v>1616</v>
      </c>
      <c r="B1023" s="80">
        <v>162</v>
      </c>
    </row>
    <row r="1024" spans="1:2" x14ac:dyDescent="0.2">
      <c r="A1024">
        <v>1617</v>
      </c>
      <c r="B1024" s="80">
        <v>162</v>
      </c>
    </row>
    <row r="1025" spans="1:2" x14ac:dyDescent="0.2">
      <c r="A1025">
        <v>1618</v>
      </c>
      <c r="B1025" s="80">
        <v>162</v>
      </c>
    </row>
    <row r="1026" spans="1:2" x14ac:dyDescent="0.2">
      <c r="A1026">
        <v>1619</v>
      </c>
      <c r="B1026" s="80">
        <v>162</v>
      </c>
    </row>
    <row r="1027" spans="1:2" x14ac:dyDescent="0.2">
      <c r="A1027">
        <v>1620</v>
      </c>
      <c r="B1027" s="80">
        <v>162</v>
      </c>
    </row>
    <row r="1028" spans="1:2" x14ac:dyDescent="0.2">
      <c r="A1028">
        <v>1621</v>
      </c>
      <c r="B1028" s="80">
        <v>162</v>
      </c>
    </row>
    <row r="1029" spans="1:2" x14ac:dyDescent="0.2">
      <c r="A1029">
        <v>1622</v>
      </c>
      <c r="B1029" s="80">
        <v>162</v>
      </c>
    </row>
    <row r="1030" spans="1:2" x14ac:dyDescent="0.2">
      <c r="A1030">
        <v>1623</v>
      </c>
      <c r="B1030" s="80">
        <v>162</v>
      </c>
    </row>
    <row r="1031" spans="1:2" x14ac:dyDescent="0.2">
      <c r="A1031">
        <v>1624</v>
      </c>
      <c r="B1031" s="80">
        <v>162</v>
      </c>
    </row>
    <row r="1032" spans="1:2" x14ac:dyDescent="0.2">
      <c r="A1032">
        <v>1625</v>
      </c>
      <c r="B1032" s="80">
        <v>162</v>
      </c>
    </row>
    <row r="1033" spans="1:2" x14ac:dyDescent="0.2">
      <c r="A1033">
        <v>1626</v>
      </c>
      <c r="B1033" s="80">
        <v>162</v>
      </c>
    </row>
    <row r="1034" spans="1:2" x14ac:dyDescent="0.2">
      <c r="A1034">
        <v>1627</v>
      </c>
      <c r="B1034" s="80">
        <v>162</v>
      </c>
    </row>
    <row r="1035" spans="1:2" x14ac:dyDescent="0.2">
      <c r="A1035">
        <v>1628</v>
      </c>
      <c r="B1035" s="80">
        <v>162</v>
      </c>
    </row>
    <row r="1036" spans="1:2" x14ac:dyDescent="0.2">
      <c r="A1036">
        <v>1629</v>
      </c>
      <c r="B1036" s="80">
        <v>162</v>
      </c>
    </row>
    <row r="1037" spans="1:2" x14ac:dyDescent="0.2">
      <c r="A1037">
        <v>1630</v>
      </c>
      <c r="B1037" s="80">
        <v>162</v>
      </c>
    </row>
    <row r="1038" spans="1:2" x14ac:dyDescent="0.2">
      <c r="A1038">
        <v>1631</v>
      </c>
      <c r="B1038" s="80">
        <v>162</v>
      </c>
    </row>
    <row r="1039" spans="1:2" x14ac:dyDescent="0.2">
      <c r="A1039">
        <v>1632</v>
      </c>
      <c r="B1039" s="80">
        <v>162</v>
      </c>
    </row>
    <row r="1040" spans="1:2" x14ac:dyDescent="0.2">
      <c r="A1040">
        <v>1633</v>
      </c>
      <c r="B1040" s="80">
        <v>162</v>
      </c>
    </row>
    <row r="1041" spans="1:2" x14ac:dyDescent="0.2">
      <c r="A1041">
        <v>1634</v>
      </c>
      <c r="B1041" s="80">
        <v>162</v>
      </c>
    </row>
    <row r="1042" spans="1:2" x14ac:dyDescent="0.2">
      <c r="A1042">
        <v>1635</v>
      </c>
      <c r="B1042" s="80">
        <v>162</v>
      </c>
    </row>
    <row r="1043" spans="1:2" x14ac:dyDescent="0.2">
      <c r="A1043">
        <v>1636</v>
      </c>
      <c r="B1043" s="80">
        <v>162</v>
      </c>
    </row>
    <row r="1044" spans="1:2" x14ac:dyDescent="0.2">
      <c r="A1044">
        <v>1637</v>
      </c>
      <c r="B1044" s="80">
        <v>162</v>
      </c>
    </row>
    <row r="1045" spans="1:2" x14ac:dyDescent="0.2">
      <c r="A1045">
        <v>1638</v>
      </c>
      <c r="B1045" s="80">
        <v>162</v>
      </c>
    </row>
    <row r="1046" spans="1:2" x14ac:dyDescent="0.2">
      <c r="A1046">
        <v>1639</v>
      </c>
      <c r="B1046" s="80">
        <v>162</v>
      </c>
    </row>
    <row r="1047" spans="1:2" x14ac:dyDescent="0.2">
      <c r="A1047">
        <v>1640</v>
      </c>
      <c r="B1047" s="80">
        <v>162</v>
      </c>
    </row>
    <row r="1048" spans="1:2" x14ac:dyDescent="0.2">
      <c r="A1048">
        <v>1641</v>
      </c>
      <c r="B1048" s="80">
        <v>162</v>
      </c>
    </row>
    <row r="1049" spans="1:2" x14ac:dyDescent="0.2">
      <c r="A1049">
        <v>1642</v>
      </c>
      <c r="B1049" s="80">
        <v>162</v>
      </c>
    </row>
    <row r="1050" spans="1:2" x14ac:dyDescent="0.2">
      <c r="A1050">
        <v>1643</v>
      </c>
      <c r="B1050" s="80">
        <v>162</v>
      </c>
    </row>
    <row r="1051" spans="1:2" x14ac:dyDescent="0.2">
      <c r="A1051">
        <v>1644</v>
      </c>
      <c r="B1051" s="80">
        <v>162</v>
      </c>
    </row>
    <row r="1052" spans="1:2" x14ac:dyDescent="0.2">
      <c r="A1052">
        <v>1645</v>
      </c>
      <c r="B1052" s="80">
        <v>162</v>
      </c>
    </row>
    <row r="1053" spans="1:2" x14ac:dyDescent="0.2">
      <c r="A1053">
        <v>1646</v>
      </c>
      <c r="B1053" s="80">
        <v>162</v>
      </c>
    </row>
    <row r="1054" spans="1:2" x14ac:dyDescent="0.2">
      <c r="A1054">
        <v>1647</v>
      </c>
      <c r="B1054" s="80">
        <v>162</v>
      </c>
    </row>
    <row r="1055" spans="1:2" x14ac:dyDescent="0.2">
      <c r="A1055">
        <v>1648</v>
      </c>
      <c r="B1055" s="80">
        <v>162</v>
      </c>
    </row>
    <row r="1056" spans="1:2" x14ac:dyDescent="0.2">
      <c r="A1056">
        <v>1649</v>
      </c>
      <c r="B1056" s="80">
        <v>162</v>
      </c>
    </row>
    <row r="1057" spans="1:2" x14ac:dyDescent="0.2">
      <c r="A1057">
        <v>1650</v>
      </c>
      <c r="B1057" s="80">
        <v>162</v>
      </c>
    </row>
    <row r="1058" spans="1:2" x14ac:dyDescent="0.2">
      <c r="A1058">
        <v>1651</v>
      </c>
      <c r="B1058" s="80">
        <v>162</v>
      </c>
    </row>
    <row r="1059" spans="1:2" x14ac:dyDescent="0.2">
      <c r="A1059">
        <v>1652</v>
      </c>
      <c r="B1059" s="80">
        <v>162</v>
      </c>
    </row>
    <row r="1060" spans="1:2" x14ac:dyDescent="0.2">
      <c r="A1060">
        <v>1653</v>
      </c>
      <c r="B1060" s="80">
        <v>162</v>
      </c>
    </row>
    <row r="1061" spans="1:2" x14ac:dyDescent="0.2">
      <c r="A1061">
        <v>1654</v>
      </c>
      <c r="B1061" s="80">
        <v>162</v>
      </c>
    </row>
    <row r="1062" spans="1:2" x14ac:dyDescent="0.2">
      <c r="A1062">
        <v>1655</v>
      </c>
      <c r="B1062" s="80">
        <v>162</v>
      </c>
    </row>
    <row r="1063" spans="1:2" x14ac:dyDescent="0.2">
      <c r="A1063">
        <v>1656</v>
      </c>
      <c r="B1063" s="80">
        <v>162</v>
      </c>
    </row>
    <row r="1064" spans="1:2" x14ac:dyDescent="0.2">
      <c r="A1064">
        <v>1657</v>
      </c>
      <c r="B1064" s="80">
        <v>162</v>
      </c>
    </row>
    <row r="1065" spans="1:2" x14ac:dyDescent="0.2">
      <c r="A1065">
        <v>1658</v>
      </c>
      <c r="B1065" s="80">
        <v>162</v>
      </c>
    </row>
    <row r="1066" spans="1:2" x14ac:dyDescent="0.2">
      <c r="A1066">
        <v>1659</v>
      </c>
      <c r="B1066" s="80">
        <v>162</v>
      </c>
    </row>
    <row r="1067" spans="1:2" x14ac:dyDescent="0.2">
      <c r="A1067">
        <v>1660</v>
      </c>
      <c r="B1067" s="80">
        <v>162</v>
      </c>
    </row>
    <row r="1068" spans="1:2" x14ac:dyDescent="0.2">
      <c r="A1068">
        <v>1661</v>
      </c>
      <c r="B1068" s="80">
        <v>162</v>
      </c>
    </row>
    <row r="1069" spans="1:2" x14ac:dyDescent="0.2">
      <c r="A1069">
        <v>1662</v>
      </c>
      <c r="B1069" s="80">
        <v>162</v>
      </c>
    </row>
    <row r="1070" spans="1:2" x14ac:dyDescent="0.2">
      <c r="A1070">
        <v>1663</v>
      </c>
      <c r="B1070" s="80">
        <v>162</v>
      </c>
    </row>
    <row r="1071" spans="1:2" x14ac:dyDescent="0.2">
      <c r="A1071">
        <v>1664</v>
      </c>
      <c r="B1071" s="80">
        <v>162</v>
      </c>
    </row>
    <row r="1072" spans="1:2" x14ac:dyDescent="0.2">
      <c r="A1072">
        <v>1665</v>
      </c>
      <c r="B1072" s="80">
        <v>162</v>
      </c>
    </row>
    <row r="1073" spans="1:2" x14ac:dyDescent="0.2">
      <c r="A1073">
        <v>1666</v>
      </c>
      <c r="B1073" s="80">
        <v>162</v>
      </c>
    </row>
    <row r="1074" spans="1:2" x14ac:dyDescent="0.2">
      <c r="A1074">
        <v>1667</v>
      </c>
      <c r="B1074" s="80">
        <v>162</v>
      </c>
    </row>
    <row r="1075" spans="1:2" x14ac:dyDescent="0.2">
      <c r="A1075">
        <v>1668</v>
      </c>
      <c r="B1075" s="80">
        <v>162</v>
      </c>
    </row>
    <row r="1076" spans="1:2" x14ac:dyDescent="0.2">
      <c r="A1076">
        <v>1669</v>
      </c>
      <c r="B1076" s="80">
        <v>162</v>
      </c>
    </row>
    <row r="1077" spans="1:2" x14ac:dyDescent="0.2">
      <c r="A1077">
        <v>1670</v>
      </c>
      <c r="B1077" s="80">
        <v>162</v>
      </c>
    </row>
    <row r="1078" spans="1:2" x14ac:dyDescent="0.2">
      <c r="A1078">
        <v>1671</v>
      </c>
      <c r="B1078" s="80">
        <v>162</v>
      </c>
    </row>
    <row r="1079" spans="1:2" x14ac:dyDescent="0.2">
      <c r="A1079">
        <v>1672</v>
      </c>
      <c r="B1079" s="80">
        <v>162</v>
      </c>
    </row>
    <row r="1080" spans="1:2" x14ac:dyDescent="0.2">
      <c r="A1080">
        <v>1673</v>
      </c>
      <c r="B1080" s="80">
        <v>162</v>
      </c>
    </row>
    <row r="1081" spans="1:2" x14ac:dyDescent="0.2">
      <c r="A1081">
        <v>1674</v>
      </c>
      <c r="B1081" s="80">
        <v>162</v>
      </c>
    </row>
    <row r="1082" spans="1:2" x14ac:dyDescent="0.2">
      <c r="A1082">
        <v>1675</v>
      </c>
      <c r="B1082" s="80">
        <v>162</v>
      </c>
    </row>
    <row r="1083" spans="1:2" x14ac:dyDescent="0.2">
      <c r="A1083">
        <v>1676</v>
      </c>
      <c r="B1083" s="80">
        <v>162</v>
      </c>
    </row>
    <row r="1084" spans="1:2" x14ac:dyDescent="0.2">
      <c r="A1084">
        <v>1677</v>
      </c>
      <c r="B1084" s="80">
        <v>162</v>
      </c>
    </row>
    <row r="1085" spans="1:2" x14ac:dyDescent="0.2">
      <c r="A1085">
        <v>1678</v>
      </c>
      <c r="B1085" s="80">
        <v>162</v>
      </c>
    </row>
    <row r="1086" spans="1:2" x14ac:dyDescent="0.2">
      <c r="A1086">
        <v>1679</v>
      </c>
      <c r="B1086" s="80">
        <v>162</v>
      </c>
    </row>
    <row r="1087" spans="1:2" x14ac:dyDescent="0.2">
      <c r="A1087">
        <v>1680</v>
      </c>
      <c r="B1087" s="80">
        <v>162</v>
      </c>
    </row>
    <row r="1088" spans="1:2" x14ac:dyDescent="0.2">
      <c r="A1088">
        <v>1681</v>
      </c>
      <c r="B1088" s="80">
        <v>162</v>
      </c>
    </row>
    <row r="1089" spans="1:2" x14ac:dyDescent="0.2">
      <c r="A1089">
        <v>1682</v>
      </c>
      <c r="B1089" s="80">
        <v>162</v>
      </c>
    </row>
    <row r="1090" spans="1:2" x14ac:dyDescent="0.2">
      <c r="A1090">
        <v>1683</v>
      </c>
      <c r="B1090" s="80">
        <v>162</v>
      </c>
    </row>
    <row r="1091" spans="1:2" x14ac:dyDescent="0.2">
      <c r="A1091">
        <v>1684</v>
      </c>
      <c r="B1091" s="80">
        <v>162</v>
      </c>
    </row>
    <row r="1092" spans="1:2" x14ac:dyDescent="0.2">
      <c r="A1092">
        <v>1685</v>
      </c>
      <c r="B1092" s="80">
        <v>162</v>
      </c>
    </row>
    <row r="1093" spans="1:2" x14ac:dyDescent="0.2">
      <c r="A1093">
        <v>1686</v>
      </c>
      <c r="B1093" s="80">
        <v>162</v>
      </c>
    </row>
    <row r="1094" spans="1:2" x14ac:dyDescent="0.2">
      <c r="A1094">
        <v>1687</v>
      </c>
      <c r="B1094" s="80">
        <v>162</v>
      </c>
    </row>
    <row r="1095" spans="1:2" x14ac:dyDescent="0.2">
      <c r="A1095">
        <v>1688</v>
      </c>
      <c r="B1095" s="80">
        <v>162</v>
      </c>
    </row>
    <row r="1096" spans="1:2" x14ac:dyDescent="0.2">
      <c r="A1096">
        <v>1689</v>
      </c>
      <c r="B1096" s="80">
        <v>162</v>
      </c>
    </row>
    <row r="1097" spans="1:2" x14ac:dyDescent="0.2">
      <c r="A1097">
        <v>1690</v>
      </c>
      <c r="B1097" s="80">
        <v>162</v>
      </c>
    </row>
    <row r="1098" spans="1:2" x14ac:dyDescent="0.2">
      <c r="A1098">
        <v>1691</v>
      </c>
      <c r="B1098" s="80">
        <v>162</v>
      </c>
    </row>
    <row r="1099" spans="1:2" x14ac:dyDescent="0.2">
      <c r="A1099">
        <v>1692</v>
      </c>
      <c r="B1099" s="80">
        <v>162</v>
      </c>
    </row>
    <row r="1100" spans="1:2" x14ac:dyDescent="0.2">
      <c r="A1100">
        <v>1693</v>
      </c>
      <c r="B1100" s="80">
        <v>162</v>
      </c>
    </row>
    <row r="1101" spans="1:2" x14ac:dyDescent="0.2">
      <c r="A1101">
        <v>1694</v>
      </c>
      <c r="B1101" s="80">
        <v>162</v>
      </c>
    </row>
    <row r="1102" spans="1:2" x14ac:dyDescent="0.2">
      <c r="A1102">
        <v>1695</v>
      </c>
      <c r="B1102" s="80">
        <v>162</v>
      </c>
    </row>
    <row r="1103" spans="1:2" x14ac:dyDescent="0.2">
      <c r="A1103">
        <v>1696</v>
      </c>
      <c r="B1103" s="80">
        <v>162</v>
      </c>
    </row>
    <row r="1104" spans="1:2" x14ac:dyDescent="0.2">
      <c r="A1104">
        <v>1697</v>
      </c>
      <c r="B1104" s="80">
        <v>162</v>
      </c>
    </row>
    <row r="1105" spans="1:2" x14ac:dyDescent="0.2">
      <c r="A1105">
        <v>1698</v>
      </c>
      <c r="B1105" s="80">
        <v>162</v>
      </c>
    </row>
    <row r="1106" spans="1:2" x14ac:dyDescent="0.2">
      <c r="A1106">
        <v>1699</v>
      </c>
      <c r="B1106" s="80">
        <v>162</v>
      </c>
    </row>
    <row r="1107" spans="1:2" x14ac:dyDescent="0.2">
      <c r="A1107">
        <v>1700</v>
      </c>
      <c r="B1107" s="80">
        <v>161</v>
      </c>
    </row>
    <row r="1108" spans="1:2" x14ac:dyDescent="0.2">
      <c r="A1108">
        <v>1701</v>
      </c>
      <c r="B1108" s="80">
        <v>161</v>
      </c>
    </row>
    <row r="1109" spans="1:2" x14ac:dyDescent="0.2">
      <c r="A1109">
        <v>1702</v>
      </c>
      <c r="B1109" s="80">
        <v>161</v>
      </c>
    </row>
    <row r="1110" spans="1:2" x14ac:dyDescent="0.2">
      <c r="A1110">
        <v>1703</v>
      </c>
      <c r="B1110" s="80">
        <v>161</v>
      </c>
    </row>
    <row r="1111" spans="1:2" x14ac:dyDescent="0.2">
      <c r="A1111">
        <v>1704</v>
      </c>
      <c r="B1111" s="80">
        <v>161</v>
      </c>
    </row>
    <row r="1112" spans="1:2" x14ac:dyDescent="0.2">
      <c r="A1112">
        <v>1705</v>
      </c>
      <c r="B1112" s="80">
        <v>161</v>
      </c>
    </row>
    <row r="1113" spans="1:2" x14ac:dyDescent="0.2">
      <c r="A1113">
        <v>1706</v>
      </c>
      <c r="B1113" s="80">
        <v>161</v>
      </c>
    </row>
    <row r="1114" spans="1:2" x14ac:dyDescent="0.2">
      <c r="A1114">
        <v>1707</v>
      </c>
      <c r="B1114" s="80">
        <v>161</v>
      </c>
    </row>
    <row r="1115" spans="1:2" x14ac:dyDescent="0.2">
      <c r="A1115">
        <v>1708</v>
      </c>
      <c r="B1115" s="80">
        <v>161</v>
      </c>
    </row>
    <row r="1116" spans="1:2" x14ac:dyDescent="0.2">
      <c r="A1116">
        <v>1709</v>
      </c>
      <c r="B1116" s="80">
        <v>161</v>
      </c>
    </row>
    <row r="1117" spans="1:2" x14ac:dyDescent="0.2">
      <c r="A1117">
        <v>1710</v>
      </c>
      <c r="B1117" s="80">
        <v>161</v>
      </c>
    </row>
    <row r="1118" spans="1:2" x14ac:dyDescent="0.2">
      <c r="A1118">
        <v>1711</v>
      </c>
      <c r="B1118" s="80">
        <v>161</v>
      </c>
    </row>
    <row r="1119" spans="1:2" x14ac:dyDescent="0.2">
      <c r="A1119">
        <v>1712</v>
      </c>
      <c r="B1119" s="80">
        <v>161</v>
      </c>
    </row>
    <row r="1120" spans="1:2" x14ac:dyDescent="0.2">
      <c r="A1120">
        <v>1713</v>
      </c>
      <c r="B1120" s="80">
        <v>161</v>
      </c>
    </row>
    <row r="1121" spans="1:2" x14ac:dyDescent="0.2">
      <c r="A1121">
        <v>1714</v>
      </c>
      <c r="B1121" s="80">
        <v>161</v>
      </c>
    </row>
    <row r="1122" spans="1:2" x14ac:dyDescent="0.2">
      <c r="A1122">
        <v>1715</v>
      </c>
      <c r="B1122" s="80">
        <v>161</v>
      </c>
    </row>
    <row r="1123" spans="1:2" x14ac:dyDescent="0.2">
      <c r="A1123">
        <v>1716</v>
      </c>
      <c r="B1123" s="80">
        <v>161</v>
      </c>
    </row>
    <row r="1124" spans="1:2" x14ac:dyDescent="0.2">
      <c r="A1124">
        <v>1717</v>
      </c>
      <c r="B1124" s="80">
        <v>161</v>
      </c>
    </row>
    <row r="1125" spans="1:2" x14ac:dyDescent="0.2">
      <c r="A1125">
        <v>1718</v>
      </c>
      <c r="B1125" s="80">
        <v>161</v>
      </c>
    </row>
    <row r="1126" spans="1:2" x14ac:dyDescent="0.2">
      <c r="A1126">
        <v>1719</v>
      </c>
      <c r="B1126" s="80">
        <v>161</v>
      </c>
    </row>
    <row r="1127" spans="1:2" x14ac:dyDescent="0.2">
      <c r="A1127">
        <v>1720</v>
      </c>
      <c r="B1127" s="80">
        <v>160</v>
      </c>
    </row>
    <row r="1128" spans="1:2" x14ac:dyDescent="0.2">
      <c r="A1128">
        <v>1721</v>
      </c>
      <c r="B1128" s="80">
        <v>160</v>
      </c>
    </row>
    <row r="1129" spans="1:2" x14ac:dyDescent="0.2">
      <c r="A1129">
        <v>1722</v>
      </c>
      <c r="B1129" s="80">
        <v>160</v>
      </c>
    </row>
    <row r="1130" spans="1:2" x14ac:dyDescent="0.2">
      <c r="A1130">
        <v>1723</v>
      </c>
      <c r="B1130" s="80">
        <v>160</v>
      </c>
    </row>
    <row r="1131" spans="1:2" x14ac:dyDescent="0.2">
      <c r="A1131">
        <v>1724</v>
      </c>
      <c r="B1131" s="80">
        <v>160</v>
      </c>
    </row>
    <row r="1132" spans="1:2" x14ac:dyDescent="0.2">
      <c r="A1132">
        <v>1725</v>
      </c>
      <c r="B1132" s="80">
        <v>160</v>
      </c>
    </row>
    <row r="1133" spans="1:2" x14ac:dyDescent="0.2">
      <c r="A1133">
        <v>1726</v>
      </c>
      <c r="B1133" s="80">
        <v>160</v>
      </c>
    </row>
    <row r="1134" spans="1:2" x14ac:dyDescent="0.2">
      <c r="A1134">
        <v>1727</v>
      </c>
      <c r="B1134" s="80">
        <v>160</v>
      </c>
    </row>
    <row r="1135" spans="1:2" x14ac:dyDescent="0.2">
      <c r="A1135">
        <v>1728</v>
      </c>
      <c r="B1135" s="80">
        <v>160</v>
      </c>
    </row>
    <row r="1136" spans="1:2" x14ac:dyDescent="0.2">
      <c r="A1136">
        <v>1729</v>
      </c>
      <c r="B1136" s="80">
        <v>160</v>
      </c>
    </row>
    <row r="1137" spans="1:2" x14ac:dyDescent="0.2">
      <c r="A1137">
        <v>1730</v>
      </c>
      <c r="B1137" s="80">
        <v>160</v>
      </c>
    </row>
    <row r="1138" spans="1:2" x14ac:dyDescent="0.2">
      <c r="A1138">
        <v>1731</v>
      </c>
      <c r="B1138" s="80">
        <v>160</v>
      </c>
    </row>
    <row r="1139" spans="1:2" x14ac:dyDescent="0.2">
      <c r="A1139">
        <v>1732</v>
      </c>
      <c r="B1139" s="80">
        <v>160</v>
      </c>
    </row>
    <row r="1140" spans="1:2" x14ac:dyDescent="0.2">
      <c r="A1140">
        <v>1733</v>
      </c>
      <c r="B1140" s="80">
        <v>160</v>
      </c>
    </row>
    <row r="1141" spans="1:2" x14ac:dyDescent="0.2">
      <c r="A1141">
        <v>1734</v>
      </c>
      <c r="B1141" s="80">
        <v>160</v>
      </c>
    </row>
    <row r="1142" spans="1:2" x14ac:dyDescent="0.2">
      <c r="A1142">
        <v>1735</v>
      </c>
      <c r="B1142" s="80">
        <v>160</v>
      </c>
    </row>
    <row r="1143" spans="1:2" x14ac:dyDescent="0.2">
      <c r="A1143">
        <v>1736</v>
      </c>
      <c r="B1143" s="80">
        <v>160</v>
      </c>
    </row>
    <row r="1144" spans="1:2" x14ac:dyDescent="0.2">
      <c r="A1144">
        <v>1737</v>
      </c>
      <c r="B1144" s="80">
        <v>160</v>
      </c>
    </row>
    <row r="1145" spans="1:2" x14ac:dyDescent="0.2">
      <c r="A1145">
        <v>1738</v>
      </c>
      <c r="B1145" s="80">
        <v>160</v>
      </c>
    </row>
    <row r="1146" spans="1:2" x14ac:dyDescent="0.2">
      <c r="A1146">
        <v>1739</v>
      </c>
      <c r="B1146" s="80">
        <v>160</v>
      </c>
    </row>
    <row r="1147" spans="1:2" x14ac:dyDescent="0.2">
      <c r="A1147">
        <v>1740</v>
      </c>
      <c r="B1147" s="80">
        <v>160</v>
      </c>
    </row>
    <row r="1148" spans="1:2" x14ac:dyDescent="0.2">
      <c r="A1148">
        <v>1741</v>
      </c>
      <c r="B1148" s="80">
        <v>160</v>
      </c>
    </row>
    <row r="1149" spans="1:2" x14ac:dyDescent="0.2">
      <c r="A1149">
        <v>1742</v>
      </c>
      <c r="B1149" s="80">
        <v>160</v>
      </c>
    </row>
    <row r="1150" spans="1:2" x14ac:dyDescent="0.2">
      <c r="A1150">
        <v>1743</v>
      </c>
      <c r="B1150" s="80">
        <v>160</v>
      </c>
    </row>
    <row r="1151" spans="1:2" x14ac:dyDescent="0.2">
      <c r="A1151">
        <v>1744</v>
      </c>
      <c r="B1151" s="80">
        <v>160</v>
      </c>
    </row>
    <row r="1152" spans="1:2" x14ac:dyDescent="0.2">
      <c r="A1152">
        <v>1745</v>
      </c>
      <c r="B1152" s="80">
        <v>160</v>
      </c>
    </row>
    <row r="1153" spans="1:2" x14ac:dyDescent="0.2">
      <c r="A1153">
        <v>1746</v>
      </c>
      <c r="B1153" s="80">
        <v>160</v>
      </c>
    </row>
    <row r="1154" spans="1:2" x14ac:dyDescent="0.2">
      <c r="A1154">
        <v>1747</v>
      </c>
      <c r="B1154" s="80">
        <v>160</v>
      </c>
    </row>
    <row r="1155" spans="1:2" x14ac:dyDescent="0.2">
      <c r="A1155">
        <v>1748</v>
      </c>
      <c r="B1155" s="80">
        <v>160</v>
      </c>
    </row>
    <row r="1156" spans="1:2" x14ac:dyDescent="0.2">
      <c r="A1156">
        <v>1749</v>
      </c>
      <c r="B1156" s="80">
        <v>160</v>
      </c>
    </row>
    <row r="1157" spans="1:2" x14ac:dyDescent="0.2">
      <c r="A1157">
        <v>1750</v>
      </c>
      <c r="B1157" s="80">
        <v>160</v>
      </c>
    </row>
    <row r="1158" spans="1:2" x14ac:dyDescent="0.2">
      <c r="A1158">
        <v>1751</v>
      </c>
      <c r="B1158" s="80">
        <v>160</v>
      </c>
    </row>
    <row r="1159" spans="1:2" x14ac:dyDescent="0.2">
      <c r="A1159">
        <v>1752</v>
      </c>
      <c r="B1159" s="80">
        <v>160</v>
      </c>
    </row>
    <row r="1160" spans="1:2" x14ac:dyDescent="0.2">
      <c r="A1160">
        <v>1753</v>
      </c>
      <c r="B1160" s="80">
        <v>160</v>
      </c>
    </row>
    <row r="1161" spans="1:2" x14ac:dyDescent="0.2">
      <c r="A1161">
        <v>1754</v>
      </c>
      <c r="B1161" s="80">
        <v>160</v>
      </c>
    </row>
    <row r="1162" spans="1:2" x14ac:dyDescent="0.2">
      <c r="A1162">
        <v>1755</v>
      </c>
      <c r="B1162" s="80">
        <v>160</v>
      </c>
    </row>
    <row r="1163" spans="1:2" x14ac:dyDescent="0.2">
      <c r="A1163">
        <v>1756</v>
      </c>
      <c r="B1163" s="80">
        <v>160</v>
      </c>
    </row>
    <row r="1164" spans="1:2" x14ac:dyDescent="0.2">
      <c r="A1164">
        <v>1757</v>
      </c>
      <c r="B1164" s="80">
        <v>160</v>
      </c>
    </row>
    <row r="1165" spans="1:2" x14ac:dyDescent="0.2">
      <c r="A1165">
        <v>1758</v>
      </c>
      <c r="B1165" s="80">
        <v>160</v>
      </c>
    </row>
    <row r="1166" spans="1:2" x14ac:dyDescent="0.2">
      <c r="A1166">
        <v>1759</v>
      </c>
      <c r="B1166" s="80">
        <v>160</v>
      </c>
    </row>
    <row r="1167" spans="1:2" x14ac:dyDescent="0.2">
      <c r="A1167">
        <v>1760</v>
      </c>
      <c r="B1167" s="80">
        <v>160</v>
      </c>
    </row>
    <row r="1168" spans="1:2" x14ac:dyDescent="0.2">
      <c r="A1168">
        <v>1761</v>
      </c>
      <c r="B1168" s="80">
        <v>160</v>
      </c>
    </row>
    <row r="1169" spans="1:2" x14ac:dyDescent="0.2">
      <c r="A1169">
        <v>1762</v>
      </c>
      <c r="B1169" s="80">
        <v>160</v>
      </c>
    </row>
    <row r="1170" spans="1:2" x14ac:dyDescent="0.2">
      <c r="A1170">
        <v>1763</v>
      </c>
      <c r="B1170" s="80">
        <v>160</v>
      </c>
    </row>
    <row r="1171" spans="1:2" x14ac:dyDescent="0.2">
      <c r="A1171">
        <v>1764</v>
      </c>
      <c r="B1171" s="80">
        <v>160</v>
      </c>
    </row>
    <row r="1172" spans="1:2" x14ac:dyDescent="0.2">
      <c r="A1172">
        <v>1765</v>
      </c>
      <c r="B1172" s="80">
        <v>160</v>
      </c>
    </row>
    <row r="1173" spans="1:2" x14ac:dyDescent="0.2">
      <c r="A1173">
        <v>1766</v>
      </c>
      <c r="B1173" s="80">
        <v>160</v>
      </c>
    </row>
    <row r="1174" spans="1:2" x14ac:dyDescent="0.2">
      <c r="A1174">
        <v>1767</v>
      </c>
      <c r="B1174" s="80">
        <v>160</v>
      </c>
    </row>
    <row r="1175" spans="1:2" x14ac:dyDescent="0.2">
      <c r="A1175">
        <v>1768</v>
      </c>
      <c r="B1175" s="80">
        <v>160</v>
      </c>
    </row>
    <row r="1176" spans="1:2" x14ac:dyDescent="0.2">
      <c r="A1176">
        <v>1769</v>
      </c>
      <c r="B1176" s="80">
        <v>160</v>
      </c>
    </row>
    <row r="1177" spans="1:2" x14ac:dyDescent="0.2">
      <c r="A1177">
        <v>1770</v>
      </c>
      <c r="B1177" s="80">
        <v>160</v>
      </c>
    </row>
    <row r="1178" spans="1:2" x14ac:dyDescent="0.2">
      <c r="A1178">
        <v>1771</v>
      </c>
      <c r="B1178" s="80">
        <v>160</v>
      </c>
    </row>
    <row r="1179" spans="1:2" x14ac:dyDescent="0.2">
      <c r="A1179">
        <v>1772</v>
      </c>
      <c r="B1179" s="80">
        <v>160</v>
      </c>
    </row>
    <row r="1180" spans="1:2" x14ac:dyDescent="0.2">
      <c r="A1180">
        <v>1773</v>
      </c>
      <c r="B1180" s="80">
        <v>160</v>
      </c>
    </row>
    <row r="1181" spans="1:2" x14ac:dyDescent="0.2">
      <c r="A1181">
        <v>1774</v>
      </c>
      <c r="B1181" s="80">
        <v>160</v>
      </c>
    </row>
    <row r="1182" spans="1:2" x14ac:dyDescent="0.2">
      <c r="A1182">
        <v>1775</v>
      </c>
      <c r="B1182" s="80">
        <v>160</v>
      </c>
    </row>
    <row r="1183" spans="1:2" x14ac:dyDescent="0.2">
      <c r="A1183">
        <v>1776</v>
      </c>
      <c r="B1183" s="80">
        <v>160</v>
      </c>
    </row>
    <row r="1184" spans="1:2" x14ac:dyDescent="0.2">
      <c r="A1184">
        <v>1777</v>
      </c>
      <c r="B1184" s="80">
        <v>160</v>
      </c>
    </row>
    <row r="1185" spans="1:2" x14ac:dyDescent="0.2">
      <c r="A1185">
        <v>1778</v>
      </c>
      <c r="B1185" s="80">
        <v>160</v>
      </c>
    </row>
    <row r="1186" spans="1:2" x14ac:dyDescent="0.2">
      <c r="A1186">
        <v>1779</v>
      </c>
      <c r="B1186" s="80">
        <v>160</v>
      </c>
    </row>
    <row r="1187" spans="1:2" x14ac:dyDescent="0.2">
      <c r="A1187">
        <v>1780</v>
      </c>
      <c r="B1187" s="80">
        <v>160</v>
      </c>
    </row>
    <row r="1188" spans="1:2" x14ac:dyDescent="0.2">
      <c r="A1188">
        <v>1781</v>
      </c>
      <c r="B1188" s="80">
        <v>160</v>
      </c>
    </row>
    <row r="1189" spans="1:2" x14ac:dyDescent="0.2">
      <c r="A1189">
        <v>1782</v>
      </c>
      <c r="B1189" s="80">
        <v>160</v>
      </c>
    </row>
    <row r="1190" spans="1:2" x14ac:dyDescent="0.2">
      <c r="A1190">
        <v>1783</v>
      </c>
      <c r="B1190" s="80">
        <v>160</v>
      </c>
    </row>
    <row r="1191" spans="1:2" x14ac:dyDescent="0.2">
      <c r="A1191">
        <v>1784</v>
      </c>
      <c r="B1191" s="80">
        <v>160</v>
      </c>
    </row>
    <row r="1192" spans="1:2" x14ac:dyDescent="0.2">
      <c r="A1192">
        <v>1785</v>
      </c>
      <c r="B1192" s="80">
        <v>160</v>
      </c>
    </row>
    <row r="1193" spans="1:2" x14ac:dyDescent="0.2">
      <c r="A1193">
        <v>1786</v>
      </c>
      <c r="B1193" s="80">
        <v>160</v>
      </c>
    </row>
    <row r="1194" spans="1:2" x14ac:dyDescent="0.2">
      <c r="A1194">
        <v>1787</v>
      </c>
      <c r="B1194" s="80">
        <v>160</v>
      </c>
    </row>
    <row r="1195" spans="1:2" x14ac:dyDescent="0.2">
      <c r="A1195">
        <v>1788</v>
      </c>
      <c r="B1195" s="80">
        <v>160</v>
      </c>
    </row>
    <row r="1196" spans="1:2" x14ac:dyDescent="0.2">
      <c r="A1196">
        <v>1789</v>
      </c>
      <c r="B1196" s="80">
        <v>160</v>
      </c>
    </row>
    <row r="1197" spans="1:2" x14ac:dyDescent="0.2">
      <c r="A1197">
        <v>1790</v>
      </c>
      <c r="B1197" s="80">
        <v>160</v>
      </c>
    </row>
    <row r="1198" spans="1:2" x14ac:dyDescent="0.2">
      <c r="A1198">
        <v>1791</v>
      </c>
      <c r="B1198" s="80">
        <v>160</v>
      </c>
    </row>
    <row r="1199" spans="1:2" x14ac:dyDescent="0.2">
      <c r="A1199">
        <v>1792</v>
      </c>
      <c r="B1199" s="80">
        <v>160</v>
      </c>
    </row>
    <row r="1200" spans="1:2" x14ac:dyDescent="0.2">
      <c r="A1200">
        <v>1793</v>
      </c>
      <c r="B1200" s="80">
        <v>160</v>
      </c>
    </row>
    <row r="1201" spans="1:2" x14ac:dyDescent="0.2">
      <c r="A1201">
        <v>1794</v>
      </c>
      <c r="B1201" s="80">
        <v>160</v>
      </c>
    </row>
    <row r="1202" spans="1:2" x14ac:dyDescent="0.2">
      <c r="A1202">
        <v>1795</v>
      </c>
      <c r="B1202" s="80">
        <v>160</v>
      </c>
    </row>
    <row r="1203" spans="1:2" x14ac:dyDescent="0.2">
      <c r="A1203">
        <v>1796</v>
      </c>
      <c r="B1203" s="80">
        <v>160</v>
      </c>
    </row>
    <row r="1204" spans="1:2" x14ac:dyDescent="0.2">
      <c r="A1204">
        <v>1797</v>
      </c>
      <c r="B1204" s="80">
        <v>160</v>
      </c>
    </row>
    <row r="1205" spans="1:2" x14ac:dyDescent="0.2">
      <c r="A1205">
        <v>1798</v>
      </c>
      <c r="B1205" s="80">
        <v>160</v>
      </c>
    </row>
    <row r="1206" spans="1:2" x14ac:dyDescent="0.2">
      <c r="A1206">
        <v>1799</v>
      </c>
      <c r="B1206" s="80">
        <v>160</v>
      </c>
    </row>
    <row r="1207" spans="1:2" x14ac:dyDescent="0.2">
      <c r="A1207">
        <v>1800</v>
      </c>
      <c r="B1207" s="80">
        <v>160</v>
      </c>
    </row>
    <row r="1208" spans="1:2" x14ac:dyDescent="0.2">
      <c r="A1208">
        <v>1801</v>
      </c>
      <c r="B1208" s="80">
        <v>160</v>
      </c>
    </row>
    <row r="1209" spans="1:2" x14ac:dyDescent="0.2">
      <c r="A1209">
        <v>1802</v>
      </c>
      <c r="B1209" s="80">
        <v>160</v>
      </c>
    </row>
    <row r="1210" spans="1:2" x14ac:dyDescent="0.2">
      <c r="A1210">
        <v>1803</v>
      </c>
      <c r="B1210" s="80">
        <v>160</v>
      </c>
    </row>
    <row r="1211" spans="1:2" x14ac:dyDescent="0.2">
      <c r="A1211">
        <v>1804</v>
      </c>
      <c r="B1211" s="80">
        <v>160</v>
      </c>
    </row>
    <row r="1212" spans="1:2" x14ac:dyDescent="0.2">
      <c r="A1212">
        <v>1805</v>
      </c>
      <c r="B1212" s="80">
        <v>160</v>
      </c>
    </row>
    <row r="1213" spans="1:2" x14ac:dyDescent="0.2">
      <c r="A1213">
        <v>1806</v>
      </c>
      <c r="B1213" s="80">
        <v>160</v>
      </c>
    </row>
    <row r="1214" spans="1:2" x14ac:dyDescent="0.2">
      <c r="A1214">
        <v>1807</v>
      </c>
      <c r="B1214" s="80">
        <v>160</v>
      </c>
    </row>
    <row r="1215" spans="1:2" x14ac:dyDescent="0.2">
      <c r="A1215">
        <v>1808</v>
      </c>
      <c r="B1215" s="80">
        <v>160</v>
      </c>
    </row>
    <row r="1216" spans="1:2" x14ac:dyDescent="0.2">
      <c r="A1216">
        <v>1809</v>
      </c>
      <c r="B1216" s="80">
        <v>160</v>
      </c>
    </row>
    <row r="1217" spans="1:2" x14ac:dyDescent="0.2">
      <c r="A1217">
        <v>1810</v>
      </c>
      <c r="B1217" s="80">
        <v>160</v>
      </c>
    </row>
    <row r="1218" spans="1:2" x14ac:dyDescent="0.2">
      <c r="A1218">
        <v>1811</v>
      </c>
      <c r="B1218" s="80">
        <v>160</v>
      </c>
    </row>
    <row r="1219" spans="1:2" x14ac:dyDescent="0.2">
      <c r="A1219">
        <v>1812</v>
      </c>
      <c r="B1219" s="80">
        <v>160</v>
      </c>
    </row>
    <row r="1220" spans="1:2" x14ac:dyDescent="0.2">
      <c r="A1220">
        <v>1813</v>
      </c>
      <c r="B1220" s="80">
        <v>160</v>
      </c>
    </row>
    <row r="1221" spans="1:2" x14ac:dyDescent="0.2">
      <c r="A1221">
        <v>1814</v>
      </c>
      <c r="B1221" s="80">
        <v>160</v>
      </c>
    </row>
    <row r="1222" spans="1:2" x14ac:dyDescent="0.2">
      <c r="A1222">
        <v>1815</v>
      </c>
      <c r="B1222" s="80">
        <v>160</v>
      </c>
    </row>
    <row r="1223" spans="1:2" x14ac:dyDescent="0.2">
      <c r="A1223">
        <v>1816</v>
      </c>
      <c r="B1223" s="80">
        <v>160</v>
      </c>
    </row>
    <row r="1224" spans="1:2" x14ac:dyDescent="0.2">
      <c r="A1224">
        <v>1817</v>
      </c>
      <c r="B1224" s="80">
        <v>160</v>
      </c>
    </row>
    <row r="1225" spans="1:2" x14ac:dyDescent="0.2">
      <c r="A1225">
        <v>1818</v>
      </c>
      <c r="B1225" s="80">
        <v>160</v>
      </c>
    </row>
    <row r="1226" spans="1:2" x14ac:dyDescent="0.2">
      <c r="A1226">
        <v>1819</v>
      </c>
      <c r="B1226" s="80">
        <v>160</v>
      </c>
    </row>
    <row r="1227" spans="1:2" x14ac:dyDescent="0.2">
      <c r="A1227">
        <v>1820</v>
      </c>
      <c r="B1227" s="80">
        <v>160</v>
      </c>
    </row>
    <row r="1228" spans="1:2" x14ac:dyDescent="0.2">
      <c r="A1228">
        <v>1821</v>
      </c>
      <c r="B1228" s="80">
        <v>160</v>
      </c>
    </row>
    <row r="1229" spans="1:2" x14ac:dyDescent="0.2">
      <c r="A1229">
        <v>1822</v>
      </c>
      <c r="B1229" s="80">
        <v>160</v>
      </c>
    </row>
    <row r="1230" spans="1:2" x14ac:dyDescent="0.2">
      <c r="A1230">
        <v>1823</v>
      </c>
      <c r="B1230" s="80">
        <v>160</v>
      </c>
    </row>
    <row r="1231" spans="1:2" x14ac:dyDescent="0.2">
      <c r="A1231">
        <v>1824</v>
      </c>
      <c r="B1231" s="80">
        <v>160</v>
      </c>
    </row>
    <row r="1232" spans="1:2" x14ac:dyDescent="0.2">
      <c r="A1232">
        <v>1825</v>
      </c>
      <c r="B1232" s="80">
        <v>160</v>
      </c>
    </row>
    <row r="1233" spans="1:2" x14ac:dyDescent="0.2">
      <c r="A1233">
        <v>1826</v>
      </c>
      <c r="B1233" s="80">
        <v>160</v>
      </c>
    </row>
    <row r="1234" spans="1:2" x14ac:dyDescent="0.2">
      <c r="A1234">
        <v>1827</v>
      </c>
      <c r="B1234" s="80">
        <v>160</v>
      </c>
    </row>
    <row r="1235" spans="1:2" x14ac:dyDescent="0.2">
      <c r="A1235">
        <v>1828</v>
      </c>
      <c r="B1235" s="80">
        <v>160</v>
      </c>
    </row>
    <row r="1236" spans="1:2" x14ac:dyDescent="0.2">
      <c r="A1236">
        <v>1829</v>
      </c>
      <c r="B1236" s="80">
        <v>160</v>
      </c>
    </row>
    <row r="1237" spans="1:2" x14ac:dyDescent="0.2">
      <c r="A1237">
        <v>1830</v>
      </c>
      <c r="B1237" s="80">
        <v>160</v>
      </c>
    </row>
    <row r="1238" spans="1:2" x14ac:dyDescent="0.2">
      <c r="A1238">
        <v>1831</v>
      </c>
      <c r="B1238" s="80">
        <v>160</v>
      </c>
    </row>
    <row r="1239" spans="1:2" x14ac:dyDescent="0.2">
      <c r="A1239">
        <v>1832</v>
      </c>
      <c r="B1239" s="80">
        <v>160</v>
      </c>
    </row>
    <row r="1240" spans="1:2" x14ac:dyDescent="0.2">
      <c r="A1240">
        <v>1833</v>
      </c>
      <c r="B1240" s="80">
        <v>160</v>
      </c>
    </row>
    <row r="1241" spans="1:2" x14ac:dyDescent="0.2">
      <c r="A1241">
        <v>1834</v>
      </c>
      <c r="B1241" s="80">
        <v>160</v>
      </c>
    </row>
    <row r="1242" spans="1:2" x14ac:dyDescent="0.2">
      <c r="A1242">
        <v>1835</v>
      </c>
      <c r="B1242" s="80">
        <v>160</v>
      </c>
    </row>
    <row r="1243" spans="1:2" x14ac:dyDescent="0.2">
      <c r="A1243">
        <v>1836</v>
      </c>
      <c r="B1243" s="80">
        <v>160</v>
      </c>
    </row>
    <row r="1244" spans="1:2" x14ac:dyDescent="0.2">
      <c r="A1244">
        <v>1837</v>
      </c>
      <c r="B1244" s="80">
        <v>160</v>
      </c>
    </row>
    <row r="1245" spans="1:2" x14ac:dyDescent="0.2">
      <c r="A1245">
        <v>1838</v>
      </c>
      <c r="B1245" s="80">
        <v>160</v>
      </c>
    </row>
    <row r="1246" spans="1:2" x14ac:dyDescent="0.2">
      <c r="A1246">
        <v>1839</v>
      </c>
      <c r="B1246" s="80">
        <v>160</v>
      </c>
    </row>
    <row r="1247" spans="1:2" x14ac:dyDescent="0.2">
      <c r="A1247">
        <v>1840</v>
      </c>
      <c r="B1247" s="80">
        <v>159</v>
      </c>
    </row>
    <row r="1248" spans="1:2" x14ac:dyDescent="0.2">
      <c r="A1248">
        <v>1841</v>
      </c>
      <c r="B1248" s="80">
        <v>159</v>
      </c>
    </row>
    <row r="1249" spans="1:2" x14ac:dyDescent="0.2">
      <c r="A1249">
        <v>1842</v>
      </c>
      <c r="B1249" s="80">
        <v>159</v>
      </c>
    </row>
    <row r="1250" spans="1:2" x14ac:dyDescent="0.2">
      <c r="A1250">
        <v>1843</v>
      </c>
      <c r="B1250" s="80">
        <v>159</v>
      </c>
    </row>
    <row r="1251" spans="1:2" x14ac:dyDescent="0.2">
      <c r="A1251">
        <v>1844</v>
      </c>
      <c r="B1251" s="80">
        <v>159</v>
      </c>
    </row>
    <row r="1252" spans="1:2" x14ac:dyDescent="0.2">
      <c r="A1252">
        <v>1845</v>
      </c>
      <c r="B1252" s="80">
        <v>159</v>
      </c>
    </row>
    <row r="1253" spans="1:2" x14ac:dyDescent="0.2">
      <c r="A1253">
        <v>1846</v>
      </c>
      <c r="B1253" s="80">
        <v>159</v>
      </c>
    </row>
    <row r="1254" spans="1:2" x14ac:dyDescent="0.2">
      <c r="A1254">
        <v>1847</v>
      </c>
      <c r="B1254" s="80">
        <v>159</v>
      </c>
    </row>
    <row r="1255" spans="1:2" x14ac:dyDescent="0.2">
      <c r="A1255">
        <v>1848</v>
      </c>
      <c r="B1255" s="80">
        <v>159</v>
      </c>
    </row>
    <row r="1256" spans="1:2" x14ac:dyDescent="0.2">
      <c r="A1256">
        <v>1849</v>
      </c>
      <c r="B1256" s="80">
        <v>159</v>
      </c>
    </row>
    <row r="1257" spans="1:2" x14ac:dyDescent="0.2">
      <c r="A1257">
        <v>1850</v>
      </c>
      <c r="B1257" s="80">
        <v>159</v>
      </c>
    </row>
    <row r="1258" spans="1:2" x14ac:dyDescent="0.2">
      <c r="A1258">
        <v>1851</v>
      </c>
      <c r="B1258" s="80">
        <v>159</v>
      </c>
    </row>
    <row r="1259" spans="1:2" x14ac:dyDescent="0.2">
      <c r="A1259">
        <v>1852</v>
      </c>
      <c r="B1259" s="80">
        <v>159</v>
      </c>
    </row>
    <row r="1260" spans="1:2" x14ac:dyDescent="0.2">
      <c r="A1260">
        <v>1853</v>
      </c>
      <c r="B1260" s="80">
        <v>159</v>
      </c>
    </row>
    <row r="1261" spans="1:2" x14ac:dyDescent="0.2">
      <c r="A1261">
        <v>1854</v>
      </c>
      <c r="B1261" s="80">
        <v>159</v>
      </c>
    </row>
    <row r="1262" spans="1:2" x14ac:dyDescent="0.2">
      <c r="A1262">
        <v>1855</v>
      </c>
      <c r="B1262" s="80">
        <v>159</v>
      </c>
    </row>
    <row r="1263" spans="1:2" x14ac:dyDescent="0.2">
      <c r="A1263">
        <v>1856</v>
      </c>
      <c r="B1263" s="80">
        <v>159</v>
      </c>
    </row>
    <row r="1264" spans="1:2" x14ac:dyDescent="0.2">
      <c r="A1264">
        <v>1857</v>
      </c>
      <c r="B1264" s="80">
        <v>159</v>
      </c>
    </row>
    <row r="1265" spans="1:2" x14ac:dyDescent="0.2">
      <c r="A1265">
        <v>1858</v>
      </c>
      <c r="B1265" s="80">
        <v>159</v>
      </c>
    </row>
    <row r="1266" spans="1:2" x14ac:dyDescent="0.2">
      <c r="A1266">
        <v>1859</v>
      </c>
      <c r="B1266" s="80">
        <v>159</v>
      </c>
    </row>
    <row r="1267" spans="1:2" x14ac:dyDescent="0.2">
      <c r="A1267">
        <v>1860</v>
      </c>
      <c r="B1267" s="80">
        <v>159</v>
      </c>
    </row>
    <row r="1268" spans="1:2" x14ac:dyDescent="0.2">
      <c r="A1268">
        <v>1861</v>
      </c>
      <c r="B1268" s="80">
        <v>159</v>
      </c>
    </row>
    <row r="1269" spans="1:2" x14ac:dyDescent="0.2">
      <c r="A1269">
        <v>1862</v>
      </c>
      <c r="B1269" s="80">
        <v>159</v>
      </c>
    </row>
    <row r="1270" spans="1:2" x14ac:dyDescent="0.2">
      <c r="A1270">
        <v>1863</v>
      </c>
      <c r="B1270" s="80">
        <v>159</v>
      </c>
    </row>
    <row r="1271" spans="1:2" x14ac:dyDescent="0.2">
      <c r="A1271">
        <v>1864</v>
      </c>
      <c r="B1271" s="80">
        <v>159</v>
      </c>
    </row>
    <row r="1272" spans="1:2" x14ac:dyDescent="0.2">
      <c r="A1272">
        <v>1865</v>
      </c>
      <c r="B1272" s="80">
        <v>159</v>
      </c>
    </row>
    <row r="1273" spans="1:2" x14ac:dyDescent="0.2">
      <c r="A1273">
        <v>1866</v>
      </c>
      <c r="B1273" s="80">
        <v>159</v>
      </c>
    </row>
    <row r="1274" spans="1:2" x14ac:dyDescent="0.2">
      <c r="A1274">
        <v>1867</v>
      </c>
      <c r="B1274" s="80">
        <v>159</v>
      </c>
    </row>
    <row r="1275" spans="1:2" x14ac:dyDescent="0.2">
      <c r="A1275">
        <v>1868</v>
      </c>
      <c r="B1275" s="80">
        <v>159</v>
      </c>
    </row>
    <row r="1276" spans="1:2" x14ac:dyDescent="0.2">
      <c r="A1276">
        <v>1869</v>
      </c>
      <c r="B1276" s="80">
        <v>159</v>
      </c>
    </row>
    <row r="1277" spans="1:2" x14ac:dyDescent="0.2">
      <c r="A1277">
        <v>1870</v>
      </c>
      <c r="B1277" s="80">
        <v>159</v>
      </c>
    </row>
    <row r="1278" spans="1:2" x14ac:dyDescent="0.2">
      <c r="A1278">
        <v>1871</v>
      </c>
      <c r="B1278" s="80">
        <v>159</v>
      </c>
    </row>
    <row r="1279" spans="1:2" x14ac:dyDescent="0.2">
      <c r="A1279">
        <v>1872</v>
      </c>
      <c r="B1279" s="80">
        <v>159</v>
      </c>
    </row>
    <row r="1280" spans="1:2" x14ac:dyDescent="0.2">
      <c r="A1280">
        <v>1873</v>
      </c>
      <c r="B1280" s="80">
        <v>159</v>
      </c>
    </row>
    <row r="1281" spans="1:2" x14ac:dyDescent="0.2">
      <c r="A1281">
        <v>1874</v>
      </c>
      <c r="B1281" s="80">
        <v>159</v>
      </c>
    </row>
    <row r="1282" spans="1:2" x14ac:dyDescent="0.2">
      <c r="A1282">
        <v>1875</v>
      </c>
      <c r="B1282" s="80">
        <v>159</v>
      </c>
    </row>
    <row r="1283" spans="1:2" x14ac:dyDescent="0.2">
      <c r="A1283">
        <v>1876</v>
      </c>
      <c r="B1283" s="80">
        <v>159</v>
      </c>
    </row>
    <row r="1284" spans="1:2" x14ac:dyDescent="0.2">
      <c r="A1284">
        <v>1877</v>
      </c>
      <c r="B1284" s="80">
        <v>159</v>
      </c>
    </row>
    <row r="1285" spans="1:2" x14ac:dyDescent="0.2">
      <c r="A1285">
        <v>1878</v>
      </c>
      <c r="B1285" s="80">
        <v>159</v>
      </c>
    </row>
    <row r="1286" spans="1:2" x14ac:dyDescent="0.2">
      <c r="A1286">
        <v>1879</v>
      </c>
      <c r="B1286" s="80">
        <v>159</v>
      </c>
    </row>
    <row r="1287" spans="1:2" x14ac:dyDescent="0.2">
      <c r="A1287">
        <v>1880</v>
      </c>
      <c r="B1287" s="80">
        <v>159</v>
      </c>
    </row>
    <row r="1288" spans="1:2" x14ac:dyDescent="0.2">
      <c r="A1288">
        <v>1881</v>
      </c>
      <c r="B1288" s="80">
        <v>159</v>
      </c>
    </row>
    <row r="1289" spans="1:2" x14ac:dyDescent="0.2">
      <c r="A1289">
        <v>1882</v>
      </c>
      <c r="B1289" s="80">
        <v>159</v>
      </c>
    </row>
    <row r="1290" spans="1:2" x14ac:dyDescent="0.2">
      <c r="A1290">
        <v>1883</v>
      </c>
      <c r="B1290" s="80">
        <v>159</v>
      </c>
    </row>
    <row r="1291" spans="1:2" x14ac:dyDescent="0.2">
      <c r="A1291">
        <v>1884</v>
      </c>
      <c r="B1291" s="80">
        <v>159</v>
      </c>
    </row>
    <row r="1292" spans="1:2" x14ac:dyDescent="0.2">
      <c r="A1292">
        <v>1885</v>
      </c>
      <c r="B1292" s="80">
        <v>159</v>
      </c>
    </row>
    <row r="1293" spans="1:2" x14ac:dyDescent="0.2">
      <c r="A1293">
        <v>1886</v>
      </c>
      <c r="B1293" s="80">
        <v>159</v>
      </c>
    </row>
    <row r="1294" spans="1:2" x14ac:dyDescent="0.2">
      <c r="A1294">
        <v>1887</v>
      </c>
      <c r="B1294" s="80">
        <v>159</v>
      </c>
    </row>
    <row r="1295" spans="1:2" x14ac:dyDescent="0.2">
      <c r="A1295">
        <v>1888</v>
      </c>
      <c r="B1295" s="80">
        <v>159</v>
      </c>
    </row>
    <row r="1296" spans="1:2" x14ac:dyDescent="0.2">
      <c r="A1296">
        <v>1889</v>
      </c>
      <c r="B1296" s="80">
        <v>159</v>
      </c>
    </row>
    <row r="1297" spans="1:2" x14ac:dyDescent="0.2">
      <c r="A1297">
        <v>1890</v>
      </c>
      <c r="B1297" s="80">
        <v>159</v>
      </c>
    </row>
    <row r="1298" spans="1:2" x14ac:dyDescent="0.2">
      <c r="A1298">
        <v>1891</v>
      </c>
      <c r="B1298" s="80">
        <v>159</v>
      </c>
    </row>
    <row r="1299" spans="1:2" x14ac:dyDescent="0.2">
      <c r="A1299">
        <v>1892</v>
      </c>
      <c r="B1299" s="80">
        <v>159</v>
      </c>
    </row>
    <row r="1300" spans="1:2" x14ac:dyDescent="0.2">
      <c r="A1300">
        <v>1893</v>
      </c>
      <c r="B1300" s="80">
        <v>159</v>
      </c>
    </row>
    <row r="1301" spans="1:2" x14ac:dyDescent="0.2">
      <c r="A1301">
        <v>1894</v>
      </c>
      <c r="B1301" s="80">
        <v>159</v>
      </c>
    </row>
    <row r="1302" spans="1:2" x14ac:dyDescent="0.2">
      <c r="A1302">
        <v>1895</v>
      </c>
      <c r="B1302" s="80">
        <v>159</v>
      </c>
    </row>
    <row r="1303" spans="1:2" x14ac:dyDescent="0.2">
      <c r="A1303">
        <v>1896</v>
      </c>
      <c r="B1303" s="80">
        <v>159</v>
      </c>
    </row>
    <row r="1304" spans="1:2" x14ac:dyDescent="0.2">
      <c r="A1304">
        <v>1897</v>
      </c>
      <c r="B1304" s="80">
        <v>159</v>
      </c>
    </row>
    <row r="1305" spans="1:2" x14ac:dyDescent="0.2">
      <c r="A1305">
        <v>1898</v>
      </c>
      <c r="B1305" s="80">
        <v>159</v>
      </c>
    </row>
    <row r="1306" spans="1:2" x14ac:dyDescent="0.2">
      <c r="A1306">
        <v>1899</v>
      </c>
      <c r="B1306" s="80">
        <v>159</v>
      </c>
    </row>
    <row r="1307" spans="1:2" x14ac:dyDescent="0.2">
      <c r="A1307">
        <v>1900</v>
      </c>
      <c r="B1307" s="80">
        <v>158</v>
      </c>
    </row>
    <row r="1308" spans="1:2" x14ac:dyDescent="0.2">
      <c r="A1308">
        <v>1901</v>
      </c>
      <c r="B1308" s="80">
        <v>158</v>
      </c>
    </row>
    <row r="1309" spans="1:2" x14ac:dyDescent="0.2">
      <c r="A1309">
        <v>1902</v>
      </c>
      <c r="B1309" s="80">
        <v>158</v>
      </c>
    </row>
    <row r="1310" spans="1:2" x14ac:dyDescent="0.2">
      <c r="A1310">
        <v>1903</v>
      </c>
      <c r="B1310" s="80">
        <v>158</v>
      </c>
    </row>
    <row r="1311" spans="1:2" x14ac:dyDescent="0.2">
      <c r="A1311">
        <v>1904</v>
      </c>
      <c r="B1311" s="80">
        <v>158</v>
      </c>
    </row>
    <row r="1312" spans="1:2" x14ac:dyDescent="0.2">
      <c r="A1312">
        <v>1905</v>
      </c>
      <c r="B1312" s="80">
        <v>158</v>
      </c>
    </row>
    <row r="1313" spans="1:2" x14ac:dyDescent="0.2">
      <c r="A1313">
        <v>1906</v>
      </c>
      <c r="B1313" s="80">
        <v>158</v>
      </c>
    </row>
    <row r="1314" spans="1:2" x14ac:dyDescent="0.2">
      <c r="A1314">
        <v>1907</v>
      </c>
      <c r="B1314" s="80">
        <v>158</v>
      </c>
    </row>
    <row r="1315" spans="1:2" x14ac:dyDescent="0.2">
      <c r="A1315">
        <v>1908</v>
      </c>
      <c r="B1315" s="80">
        <v>158</v>
      </c>
    </row>
    <row r="1316" spans="1:2" x14ac:dyDescent="0.2">
      <c r="A1316">
        <v>1909</v>
      </c>
      <c r="B1316" s="80">
        <v>158</v>
      </c>
    </row>
    <row r="1317" spans="1:2" x14ac:dyDescent="0.2">
      <c r="A1317">
        <v>1910</v>
      </c>
      <c r="B1317" s="80">
        <v>158</v>
      </c>
    </row>
    <row r="1318" spans="1:2" x14ac:dyDescent="0.2">
      <c r="A1318">
        <v>1911</v>
      </c>
      <c r="B1318" s="80">
        <v>158</v>
      </c>
    </row>
    <row r="1319" spans="1:2" x14ac:dyDescent="0.2">
      <c r="A1319">
        <v>1912</v>
      </c>
      <c r="B1319" s="80">
        <v>158</v>
      </c>
    </row>
    <row r="1320" spans="1:2" x14ac:dyDescent="0.2">
      <c r="A1320">
        <v>1913</v>
      </c>
      <c r="B1320" s="80">
        <v>158</v>
      </c>
    </row>
    <row r="1321" spans="1:2" x14ac:dyDescent="0.2">
      <c r="A1321">
        <v>1914</v>
      </c>
      <c r="B1321" s="80">
        <v>158</v>
      </c>
    </row>
    <row r="1322" spans="1:2" x14ac:dyDescent="0.2">
      <c r="A1322">
        <v>1915</v>
      </c>
      <c r="B1322" s="80">
        <v>158</v>
      </c>
    </row>
    <row r="1323" spans="1:2" x14ac:dyDescent="0.2">
      <c r="A1323">
        <v>1916</v>
      </c>
      <c r="B1323" s="80">
        <v>158</v>
      </c>
    </row>
    <row r="1324" spans="1:2" x14ac:dyDescent="0.2">
      <c r="A1324">
        <v>1917</v>
      </c>
      <c r="B1324" s="80">
        <v>158</v>
      </c>
    </row>
    <row r="1325" spans="1:2" x14ac:dyDescent="0.2">
      <c r="A1325">
        <v>1918</v>
      </c>
      <c r="B1325" s="80">
        <v>158</v>
      </c>
    </row>
    <row r="1326" spans="1:2" x14ac:dyDescent="0.2">
      <c r="A1326">
        <v>1919</v>
      </c>
      <c r="B1326" s="80">
        <v>158</v>
      </c>
    </row>
    <row r="1327" spans="1:2" x14ac:dyDescent="0.2">
      <c r="A1327">
        <v>1920</v>
      </c>
      <c r="B1327" s="80">
        <v>158</v>
      </c>
    </row>
    <row r="1328" spans="1:2" x14ac:dyDescent="0.2">
      <c r="A1328">
        <v>1921</v>
      </c>
      <c r="B1328" s="80">
        <v>158</v>
      </c>
    </row>
    <row r="1329" spans="1:2" x14ac:dyDescent="0.2">
      <c r="A1329">
        <v>1922</v>
      </c>
      <c r="B1329" s="80">
        <v>158</v>
      </c>
    </row>
    <row r="1330" spans="1:2" x14ac:dyDescent="0.2">
      <c r="A1330">
        <v>1923</v>
      </c>
      <c r="B1330" s="80">
        <v>158</v>
      </c>
    </row>
    <row r="1331" spans="1:2" x14ac:dyDescent="0.2">
      <c r="A1331">
        <v>1924</v>
      </c>
      <c r="B1331" s="80">
        <v>158</v>
      </c>
    </row>
    <row r="1332" spans="1:2" x14ac:dyDescent="0.2">
      <c r="A1332">
        <v>1925</v>
      </c>
      <c r="B1332" s="80">
        <v>158</v>
      </c>
    </row>
    <row r="1333" spans="1:2" x14ac:dyDescent="0.2">
      <c r="A1333">
        <v>1926</v>
      </c>
      <c r="B1333" s="80">
        <v>158</v>
      </c>
    </row>
    <row r="1334" spans="1:2" x14ac:dyDescent="0.2">
      <c r="A1334">
        <v>1927</v>
      </c>
      <c r="B1334" s="80">
        <v>158</v>
      </c>
    </row>
    <row r="1335" spans="1:2" x14ac:dyDescent="0.2">
      <c r="A1335">
        <v>1928</v>
      </c>
      <c r="B1335" s="80">
        <v>158</v>
      </c>
    </row>
    <row r="1336" spans="1:2" x14ac:dyDescent="0.2">
      <c r="A1336">
        <v>1929</v>
      </c>
      <c r="B1336" s="80">
        <v>158</v>
      </c>
    </row>
    <row r="1337" spans="1:2" x14ac:dyDescent="0.2">
      <c r="A1337">
        <v>1930</v>
      </c>
      <c r="B1337" s="80">
        <v>158</v>
      </c>
    </row>
    <row r="1338" spans="1:2" x14ac:dyDescent="0.2">
      <c r="A1338">
        <v>1931</v>
      </c>
      <c r="B1338" s="80">
        <v>158</v>
      </c>
    </row>
    <row r="1339" spans="1:2" x14ac:dyDescent="0.2">
      <c r="A1339">
        <v>1932</v>
      </c>
      <c r="B1339" s="80">
        <v>158</v>
      </c>
    </row>
    <row r="1340" spans="1:2" x14ac:dyDescent="0.2">
      <c r="A1340">
        <v>1933</v>
      </c>
      <c r="B1340" s="80">
        <v>158</v>
      </c>
    </row>
    <row r="1341" spans="1:2" x14ac:dyDescent="0.2">
      <c r="A1341">
        <v>1934</v>
      </c>
      <c r="B1341" s="80">
        <v>158</v>
      </c>
    </row>
    <row r="1342" spans="1:2" x14ac:dyDescent="0.2">
      <c r="A1342">
        <v>1935</v>
      </c>
      <c r="B1342" s="80">
        <v>158</v>
      </c>
    </row>
    <row r="1343" spans="1:2" x14ac:dyDescent="0.2">
      <c r="A1343">
        <v>1936</v>
      </c>
      <c r="B1343" s="80">
        <v>158</v>
      </c>
    </row>
    <row r="1344" spans="1:2" x14ac:dyDescent="0.2">
      <c r="A1344">
        <v>1937</v>
      </c>
      <c r="B1344" s="80">
        <v>158</v>
      </c>
    </row>
    <row r="1345" spans="1:2" x14ac:dyDescent="0.2">
      <c r="A1345">
        <v>1938</v>
      </c>
      <c r="B1345" s="80">
        <v>158</v>
      </c>
    </row>
    <row r="1346" spans="1:2" x14ac:dyDescent="0.2">
      <c r="A1346">
        <v>1939</v>
      </c>
      <c r="B1346" s="80">
        <v>158</v>
      </c>
    </row>
    <row r="1347" spans="1:2" x14ac:dyDescent="0.2">
      <c r="A1347">
        <v>1940</v>
      </c>
      <c r="B1347" s="80">
        <v>158</v>
      </c>
    </row>
    <row r="1348" spans="1:2" x14ac:dyDescent="0.2">
      <c r="A1348">
        <v>1941</v>
      </c>
      <c r="B1348" s="80">
        <v>158</v>
      </c>
    </row>
    <row r="1349" spans="1:2" x14ac:dyDescent="0.2">
      <c r="A1349">
        <v>1942</v>
      </c>
      <c r="B1349" s="80">
        <v>158</v>
      </c>
    </row>
    <row r="1350" spans="1:2" x14ac:dyDescent="0.2">
      <c r="A1350">
        <v>1943</v>
      </c>
      <c r="B1350" s="80">
        <v>158</v>
      </c>
    </row>
    <row r="1351" spans="1:2" x14ac:dyDescent="0.2">
      <c r="A1351">
        <v>1944</v>
      </c>
      <c r="B1351" s="80">
        <v>158</v>
      </c>
    </row>
    <row r="1352" spans="1:2" x14ac:dyDescent="0.2">
      <c r="A1352">
        <v>1945</v>
      </c>
      <c r="B1352" s="80">
        <v>158</v>
      </c>
    </row>
    <row r="1353" spans="1:2" x14ac:dyDescent="0.2">
      <c r="A1353">
        <v>1946</v>
      </c>
      <c r="B1353" s="80">
        <v>158</v>
      </c>
    </row>
    <row r="1354" spans="1:2" x14ac:dyDescent="0.2">
      <c r="A1354">
        <v>1947</v>
      </c>
      <c r="B1354" s="80">
        <v>158</v>
      </c>
    </row>
    <row r="1355" spans="1:2" x14ac:dyDescent="0.2">
      <c r="A1355">
        <v>1948</v>
      </c>
      <c r="B1355" s="80">
        <v>158</v>
      </c>
    </row>
    <row r="1356" spans="1:2" x14ac:dyDescent="0.2">
      <c r="A1356">
        <v>1949</v>
      </c>
      <c r="B1356" s="80">
        <v>158</v>
      </c>
    </row>
    <row r="1357" spans="1:2" x14ac:dyDescent="0.2">
      <c r="A1357">
        <v>1950</v>
      </c>
      <c r="B1357" s="80">
        <v>158</v>
      </c>
    </row>
    <row r="1358" spans="1:2" x14ac:dyDescent="0.2">
      <c r="A1358">
        <v>1951</v>
      </c>
      <c r="B1358" s="80">
        <v>158</v>
      </c>
    </row>
    <row r="1359" spans="1:2" x14ac:dyDescent="0.2">
      <c r="A1359">
        <v>1952</v>
      </c>
      <c r="B1359" s="80">
        <v>158</v>
      </c>
    </row>
    <row r="1360" spans="1:2" x14ac:dyDescent="0.2">
      <c r="A1360">
        <v>1953</v>
      </c>
      <c r="B1360" s="80">
        <v>158</v>
      </c>
    </row>
    <row r="1361" spans="1:2" x14ac:dyDescent="0.2">
      <c r="A1361">
        <v>1954</v>
      </c>
      <c r="B1361" s="80">
        <v>158</v>
      </c>
    </row>
    <row r="1362" spans="1:2" x14ac:dyDescent="0.2">
      <c r="A1362">
        <v>1955</v>
      </c>
      <c r="B1362" s="80">
        <v>158</v>
      </c>
    </row>
    <row r="1363" spans="1:2" x14ac:dyDescent="0.2">
      <c r="A1363">
        <v>1956</v>
      </c>
      <c r="B1363" s="80">
        <v>158</v>
      </c>
    </row>
    <row r="1364" spans="1:2" x14ac:dyDescent="0.2">
      <c r="A1364">
        <v>1957</v>
      </c>
      <c r="B1364" s="80">
        <v>158</v>
      </c>
    </row>
    <row r="1365" spans="1:2" x14ac:dyDescent="0.2">
      <c r="A1365">
        <v>1958</v>
      </c>
      <c r="B1365" s="80">
        <v>158</v>
      </c>
    </row>
    <row r="1366" spans="1:2" x14ac:dyDescent="0.2">
      <c r="A1366">
        <v>1959</v>
      </c>
      <c r="B1366" s="80">
        <v>158</v>
      </c>
    </row>
    <row r="1367" spans="1:2" x14ac:dyDescent="0.2">
      <c r="A1367">
        <v>1960</v>
      </c>
      <c r="B1367" s="80">
        <v>158</v>
      </c>
    </row>
    <row r="1368" spans="1:2" x14ac:dyDescent="0.2">
      <c r="A1368">
        <v>1961</v>
      </c>
      <c r="B1368" s="80">
        <v>158</v>
      </c>
    </row>
    <row r="1369" spans="1:2" x14ac:dyDescent="0.2">
      <c r="A1369">
        <v>1962</v>
      </c>
      <c r="B1369" s="80">
        <v>158</v>
      </c>
    </row>
    <row r="1370" spans="1:2" x14ac:dyDescent="0.2">
      <c r="A1370">
        <v>1963</v>
      </c>
      <c r="B1370" s="80">
        <v>158</v>
      </c>
    </row>
    <row r="1371" spans="1:2" x14ac:dyDescent="0.2">
      <c r="A1371">
        <v>1964</v>
      </c>
      <c r="B1371" s="80">
        <v>158</v>
      </c>
    </row>
    <row r="1372" spans="1:2" x14ac:dyDescent="0.2">
      <c r="A1372">
        <v>1965</v>
      </c>
      <c r="B1372" s="80">
        <v>158</v>
      </c>
    </row>
    <row r="1373" spans="1:2" x14ac:dyDescent="0.2">
      <c r="A1373">
        <v>1966</v>
      </c>
      <c r="B1373" s="80">
        <v>158</v>
      </c>
    </row>
    <row r="1374" spans="1:2" x14ac:dyDescent="0.2">
      <c r="A1374">
        <v>1967</v>
      </c>
      <c r="B1374" s="80">
        <v>158</v>
      </c>
    </row>
    <row r="1375" spans="1:2" x14ac:dyDescent="0.2">
      <c r="A1375">
        <v>1968</v>
      </c>
      <c r="B1375" s="80">
        <v>158</v>
      </c>
    </row>
    <row r="1376" spans="1:2" x14ac:dyDescent="0.2">
      <c r="A1376">
        <v>1969</v>
      </c>
      <c r="B1376" s="80">
        <v>158</v>
      </c>
    </row>
    <row r="1377" spans="1:2" x14ac:dyDescent="0.2">
      <c r="A1377">
        <v>1970</v>
      </c>
      <c r="B1377" s="80">
        <v>158</v>
      </c>
    </row>
    <row r="1378" spans="1:2" x14ac:dyDescent="0.2">
      <c r="A1378">
        <v>1971</v>
      </c>
      <c r="B1378" s="80">
        <v>158</v>
      </c>
    </row>
    <row r="1379" spans="1:2" x14ac:dyDescent="0.2">
      <c r="A1379">
        <v>1972</v>
      </c>
      <c r="B1379" s="80">
        <v>158</v>
      </c>
    </row>
    <row r="1380" spans="1:2" x14ac:dyDescent="0.2">
      <c r="A1380">
        <v>1973</v>
      </c>
      <c r="B1380" s="80">
        <v>158</v>
      </c>
    </row>
    <row r="1381" spans="1:2" x14ac:dyDescent="0.2">
      <c r="A1381">
        <v>1974</v>
      </c>
      <c r="B1381" s="80">
        <v>158</v>
      </c>
    </row>
    <row r="1382" spans="1:2" x14ac:dyDescent="0.2">
      <c r="A1382">
        <v>1975</v>
      </c>
      <c r="B1382" s="80">
        <v>158</v>
      </c>
    </row>
    <row r="1383" spans="1:2" x14ac:dyDescent="0.2">
      <c r="A1383">
        <v>1976</v>
      </c>
      <c r="B1383" s="80">
        <v>158</v>
      </c>
    </row>
    <row r="1384" spans="1:2" x14ac:dyDescent="0.2">
      <c r="A1384">
        <v>1977</v>
      </c>
      <c r="B1384" s="80">
        <v>158</v>
      </c>
    </row>
    <row r="1385" spans="1:2" x14ac:dyDescent="0.2">
      <c r="A1385">
        <v>1978</v>
      </c>
      <c r="B1385" s="80">
        <v>158</v>
      </c>
    </row>
    <row r="1386" spans="1:2" x14ac:dyDescent="0.2">
      <c r="A1386">
        <v>1979</v>
      </c>
      <c r="B1386" s="80">
        <v>158</v>
      </c>
    </row>
    <row r="1387" spans="1:2" x14ac:dyDescent="0.2">
      <c r="A1387">
        <v>1980</v>
      </c>
      <c r="B1387" s="80">
        <v>157</v>
      </c>
    </row>
    <row r="1388" spans="1:2" x14ac:dyDescent="0.2">
      <c r="A1388">
        <v>1981</v>
      </c>
      <c r="B1388" s="80">
        <v>157</v>
      </c>
    </row>
    <row r="1389" spans="1:2" x14ac:dyDescent="0.2">
      <c r="A1389">
        <v>1982</v>
      </c>
      <c r="B1389" s="80">
        <v>157</v>
      </c>
    </row>
    <row r="1390" spans="1:2" x14ac:dyDescent="0.2">
      <c r="A1390">
        <v>1983</v>
      </c>
      <c r="B1390" s="80">
        <v>157</v>
      </c>
    </row>
    <row r="1391" spans="1:2" x14ac:dyDescent="0.2">
      <c r="A1391">
        <v>1984</v>
      </c>
      <c r="B1391" s="80">
        <v>157</v>
      </c>
    </row>
    <row r="1392" spans="1:2" x14ac:dyDescent="0.2">
      <c r="A1392">
        <v>1985</v>
      </c>
      <c r="B1392" s="80">
        <v>157</v>
      </c>
    </row>
    <row r="1393" spans="1:2" x14ac:dyDescent="0.2">
      <c r="A1393">
        <v>1986</v>
      </c>
      <c r="B1393" s="80">
        <v>157</v>
      </c>
    </row>
    <row r="1394" spans="1:2" x14ac:dyDescent="0.2">
      <c r="A1394">
        <v>1987</v>
      </c>
      <c r="B1394" s="80">
        <v>157</v>
      </c>
    </row>
    <row r="1395" spans="1:2" x14ac:dyDescent="0.2">
      <c r="A1395">
        <v>1988</v>
      </c>
      <c r="B1395" s="80">
        <v>157</v>
      </c>
    </row>
    <row r="1396" spans="1:2" x14ac:dyDescent="0.2">
      <c r="A1396">
        <v>1989</v>
      </c>
      <c r="B1396" s="80">
        <v>157</v>
      </c>
    </row>
    <row r="1397" spans="1:2" x14ac:dyDescent="0.2">
      <c r="A1397">
        <v>1990</v>
      </c>
      <c r="B1397" s="80">
        <v>157</v>
      </c>
    </row>
    <row r="1398" spans="1:2" x14ac:dyDescent="0.2">
      <c r="A1398">
        <v>1991</v>
      </c>
      <c r="B1398" s="80">
        <v>157</v>
      </c>
    </row>
    <row r="1399" spans="1:2" x14ac:dyDescent="0.2">
      <c r="A1399">
        <v>1992</v>
      </c>
      <c r="B1399" s="80">
        <v>157</v>
      </c>
    </row>
    <row r="1400" spans="1:2" x14ac:dyDescent="0.2">
      <c r="A1400">
        <v>1993</v>
      </c>
      <c r="B1400" s="80">
        <v>157</v>
      </c>
    </row>
    <row r="1401" spans="1:2" x14ac:dyDescent="0.2">
      <c r="A1401">
        <v>1994</v>
      </c>
      <c r="B1401" s="80">
        <v>157</v>
      </c>
    </row>
    <row r="1402" spans="1:2" x14ac:dyDescent="0.2">
      <c r="A1402">
        <v>1995</v>
      </c>
      <c r="B1402" s="80">
        <v>157</v>
      </c>
    </row>
    <row r="1403" spans="1:2" x14ac:dyDescent="0.2">
      <c r="A1403">
        <v>1996</v>
      </c>
      <c r="B1403" s="80">
        <v>157</v>
      </c>
    </row>
    <row r="1404" spans="1:2" x14ac:dyDescent="0.2">
      <c r="A1404">
        <v>1997</v>
      </c>
      <c r="B1404" s="80">
        <v>157</v>
      </c>
    </row>
    <row r="1405" spans="1:2" x14ac:dyDescent="0.2">
      <c r="A1405">
        <v>1998</v>
      </c>
      <c r="B1405" s="80">
        <v>157</v>
      </c>
    </row>
    <row r="1406" spans="1:2" x14ac:dyDescent="0.2">
      <c r="A1406">
        <v>1999</v>
      </c>
      <c r="B1406" s="80">
        <v>157</v>
      </c>
    </row>
    <row r="1407" spans="1:2" x14ac:dyDescent="0.2">
      <c r="A1407">
        <v>2000</v>
      </c>
      <c r="B1407" s="80">
        <v>157</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Elementary School Space Summary</vt:lpstr>
      <vt:lpstr>K-8 Space Summary</vt:lpstr>
      <vt:lpstr>Middle School Space Summary</vt:lpstr>
      <vt:lpstr>High School Space Summary</vt:lpstr>
      <vt:lpstr>Highschool Lookup Table</vt:lpstr>
      <vt:lpstr>'Elementary School Space Summary'!Print_Area</vt:lpstr>
      <vt:lpstr>'High School Space Summary'!Print_Area</vt:lpstr>
      <vt:lpstr>'K-8 Space Summary'!Print_Area</vt:lpstr>
      <vt:lpstr>'Middle School Space Summary'!Print_Area</vt:lpstr>
      <vt:lpstr>'Elementary School Space Summary'!Print_Titles</vt:lpstr>
      <vt:lpstr>'High School Space Summary'!Print_Titles</vt:lpstr>
      <vt:lpstr>'K-8 Space Summary'!Print_Titles</vt:lpstr>
      <vt:lpstr>'Middle School Space Summary'!Print_Titles</vt:lpstr>
    </vt:vector>
  </TitlesOfParts>
  <Company>Massachusetts School Building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jbuckley</dc:creator>
  <cp:lastModifiedBy>John Jumpe</cp:lastModifiedBy>
  <cp:lastPrinted>2017-10-27T17:23:33Z</cp:lastPrinted>
  <dcterms:created xsi:type="dcterms:W3CDTF">2008-02-25T21:31:29Z</dcterms:created>
  <dcterms:modified xsi:type="dcterms:W3CDTF">2018-01-05T19:12:23Z</dcterms:modified>
</cp:coreProperties>
</file>